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tabRatio="877"/>
  </bookViews>
  <sheets>
    <sheet name="1-formatiranje" sheetId="15" r:id="rId1"/>
    <sheet name="2-formule" sheetId="1" r:id="rId2"/>
    <sheet name="2-resenje" sheetId="4" r:id="rId3"/>
    <sheet name="2a-formule" sheetId="2" r:id="rId4"/>
    <sheet name="2a-resenje" sheetId="14" r:id="rId5"/>
    <sheet name="3-statisticke f-je" sheetId="6" r:id="rId6"/>
    <sheet name="3-resenje" sheetId="12" r:id="rId7"/>
    <sheet name="4-matematicke f-je" sheetId="9" r:id="rId8"/>
    <sheet name="4-resenje" sheetId="13" r:id="rId9"/>
    <sheet name="5-formule i funkcije" sheetId="10" r:id="rId10"/>
    <sheet name="5-resenje" sheetId="11" r:id="rId11"/>
  </sheets>
  <definedNames>
    <definedName name="kol" localSheetId="8">'4-resenje'!$K$4</definedName>
    <definedName name="kol">'4-matematicke f-je'!$K$4</definedName>
    <definedName name="porez" localSheetId="2">'2-resenje'!$G$2</definedName>
    <definedName name="porez">'2-formule'!$G$3</definedName>
    <definedName name="sa" localSheetId="4">#REF!</definedName>
    <definedName name="sa" localSheetId="6">#REF!</definedName>
    <definedName name="sa" localSheetId="8">#REF!</definedName>
    <definedName name="sa">#REF!</definedName>
    <definedName name="ss" localSheetId="4">#REF!</definedName>
    <definedName name="ss" localSheetId="6">#REF!</definedName>
    <definedName name="ss" localSheetId="8">#REF!</definedName>
    <definedName name="ss">#REF!</definedName>
  </definedNames>
  <calcPr calcId="144525"/>
</workbook>
</file>

<file path=xl/calcChain.xml><?xml version="1.0" encoding="utf-8"?>
<calcChain xmlns="http://schemas.openxmlformats.org/spreadsheetml/2006/main">
  <c r="D22" i="14" l="1"/>
  <c r="P12" i="13"/>
  <c r="F12" i="13"/>
  <c r="G12" i="13"/>
  <c r="H12" i="13"/>
  <c r="I12" i="13"/>
  <c r="J12" i="13"/>
  <c r="K12" i="13"/>
  <c r="L12" i="13"/>
  <c r="M12" i="13"/>
  <c r="N12" i="13"/>
  <c r="O12" i="13"/>
  <c r="E12" i="13"/>
  <c r="P11" i="13"/>
  <c r="F11" i="13"/>
  <c r="G11" i="13"/>
  <c r="H11" i="13"/>
  <c r="I11" i="13"/>
  <c r="J11" i="13"/>
  <c r="K11" i="13"/>
  <c r="L11" i="13"/>
  <c r="M11" i="13"/>
  <c r="N11" i="13"/>
  <c r="O11" i="13"/>
  <c r="E11" i="13"/>
  <c r="P5" i="13"/>
  <c r="P6" i="13"/>
  <c r="P7" i="13"/>
  <c r="P8" i="13"/>
  <c r="P9" i="13"/>
  <c r="P10" i="13"/>
  <c r="P4" i="13"/>
  <c r="O5" i="13"/>
  <c r="O6" i="13"/>
  <c r="O7" i="13"/>
  <c r="O8" i="13"/>
  <c r="O9" i="13"/>
  <c r="O10" i="13"/>
  <c r="O4" i="13"/>
  <c r="N5" i="13"/>
  <c r="N6" i="13"/>
  <c r="N7" i="13"/>
  <c r="N8" i="13"/>
  <c r="N9" i="13"/>
  <c r="N10" i="13"/>
  <c r="N4" i="13"/>
  <c r="M5" i="13"/>
  <c r="M6" i="13"/>
  <c r="M7" i="13"/>
  <c r="M8" i="13"/>
  <c r="M9" i="13"/>
  <c r="M10" i="13"/>
  <c r="M4" i="13"/>
  <c r="L5" i="13"/>
  <c r="L6" i="13"/>
  <c r="L7" i="13"/>
  <c r="L8" i="13"/>
  <c r="L9" i="13"/>
  <c r="L10" i="13"/>
  <c r="L4" i="13"/>
  <c r="H5" i="13"/>
  <c r="H6" i="13"/>
  <c r="H7" i="13"/>
  <c r="H8" i="13"/>
  <c r="H9" i="13"/>
  <c r="H10" i="13"/>
  <c r="H4" i="13"/>
  <c r="K5" i="13"/>
  <c r="K6" i="13"/>
  <c r="K7" i="13"/>
  <c r="K8" i="13"/>
  <c r="K9" i="13"/>
  <c r="K10" i="13"/>
  <c r="K4" i="13"/>
  <c r="J5" i="13"/>
  <c r="J6" i="13"/>
  <c r="J7" i="13"/>
  <c r="J8" i="13"/>
  <c r="J9" i="13"/>
  <c r="J10" i="13"/>
  <c r="J4" i="13"/>
  <c r="I5" i="13"/>
  <c r="I6" i="13"/>
  <c r="I7" i="13"/>
  <c r="I8" i="13"/>
  <c r="I9" i="13"/>
  <c r="I10" i="13"/>
  <c r="I4" i="13"/>
  <c r="G5" i="13"/>
  <c r="G6" i="13"/>
  <c r="G7" i="13"/>
  <c r="G8" i="13"/>
  <c r="G9" i="13"/>
  <c r="G10" i="13"/>
  <c r="G4" i="13"/>
  <c r="F5" i="13"/>
  <c r="F6" i="13"/>
  <c r="F7" i="13"/>
  <c r="F8" i="13"/>
  <c r="F9" i="13"/>
  <c r="F10" i="13"/>
  <c r="F4" i="13"/>
  <c r="E5" i="13"/>
  <c r="E6" i="13"/>
  <c r="E7" i="13"/>
  <c r="E8" i="13"/>
  <c r="E9" i="13"/>
  <c r="E10" i="13"/>
  <c r="E4" i="13"/>
  <c r="E41" i="14"/>
  <c r="E40" i="14"/>
  <c r="E39" i="14"/>
  <c r="E38" i="14"/>
  <c r="E37" i="14"/>
  <c r="E36" i="14"/>
  <c r="E35" i="14"/>
  <c r="E42" i="14" s="1"/>
  <c r="D26" i="14"/>
  <c r="D25" i="14"/>
  <c r="D24" i="14"/>
  <c r="D23" i="14"/>
  <c r="F14" i="14"/>
  <c r="D14" i="14"/>
  <c r="E14" i="14" s="1"/>
  <c r="C14" i="14"/>
  <c r="G14" i="14" s="1"/>
  <c r="C13" i="14"/>
  <c r="G13" i="14" s="1"/>
  <c r="F12" i="14"/>
  <c r="D12" i="14"/>
  <c r="E12" i="14" s="1"/>
  <c r="C12" i="14"/>
  <c r="G12" i="14" s="1"/>
  <c r="C11" i="14"/>
  <c r="G11" i="14" s="1"/>
  <c r="F10" i="14"/>
  <c r="D10" i="14"/>
  <c r="E10" i="14" s="1"/>
  <c r="C10" i="14"/>
  <c r="G10" i="14" s="1"/>
  <c r="E54" i="12"/>
  <c r="D54" i="12"/>
  <c r="G53" i="12"/>
  <c r="F53" i="12"/>
  <c r="G52" i="12"/>
  <c r="F52" i="12"/>
  <c r="G51" i="12"/>
  <c r="F51" i="12"/>
  <c r="G50" i="12"/>
  <c r="G55" i="12" s="1"/>
  <c r="F50" i="12"/>
  <c r="F54" i="12" s="1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I29" i="12" s="1"/>
  <c r="D15" i="12"/>
  <c r="F5" i="12"/>
  <c r="E5" i="12"/>
  <c r="J15" i="11"/>
  <c r="I15" i="11"/>
  <c r="H15" i="11"/>
  <c r="G15" i="11"/>
  <c r="F15" i="11"/>
  <c r="E15" i="11"/>
  <c r="J14" i="11"/>
  <c r="I14" i="11"/>
  <c r="H14" i="11"/>
  <c r="G14" i="11"/>
  <c r="F14" i="11"/>
  <c r="E14" i="11"/>
  <c r="J13" i="11"/>
  <c r="I13" i="11"/>
  <c r="H13" i="11"/>
  <c r="G13" i="11"/>
  <c r="F13" i="11"/>
  <c r="E13" i="11"/>
  <c r="J12" i="11"/>
  <c r="I12" i="11"/>
  <c r="H12" i="11"/>
  <c r="G12" i="11"/>
  <c r="F12" i="11"/>
  <c r="E12" i="11"/>
  <c r="J11" i="11"/>
  <c r="I11" i="11"/>
  <c r="H11" i="11"/>
  <c r="G11" i="11"/>
  <c r="F11" i="11"/>
  <c r="E11" i="11"/>
  <c r="J10" i="11"/>
  <c r="I10" i="11"/>
  <c r="H10" i="11"/>
  <c r="G10" i="11"/>
  <c r="F10" i="11"/>
  <c r="E10" i="11"/>
  <c r="J9" i="11"/>
  <c r="I9" i="11"/>
  <c r="H9" i="11"/>
  <c r="G9" i="11"/>
  <c r="F9" i="11"/>
  <c r="E9" i="11"/>
  <c r="J8" i="11"/>
  <c r="I8" i="11"/>
  <c r="H8" i="11"/>
  <c r="G8" i="11"/>
  <c r="F8" i="11"/>
  <c r="E8" i="11"/>
  <c r="J7" i="11"/>
  <c r="I7" i="11"/>
  <c r="H7" i="11"/>
  <c r="G7" i="11"/>
  <c r="F7" i="11"/>
  <c r="E7" i="11"/>
  <c r="J6" i="11"/>
  <c r="I6" i="11"/>
  <c r="H6" i="11"/>
  <c r="G6" i="11"/>
  <c r="F6" i="11"/>
  <c r="E6" i="11"/>
  <c r="J5" i="11"/>
  <c r="I5" i="11"/>
  <c r="H5" i="11"/>
  <c r="G5" i="11"/>
  <c r="F5" i="11"/>
  <c r="E5" i="11"/>
  <c r="J4" i="11"/>
  <c r="I4" i="11"/>
  <c r="H4" i="11"/>
  <c r="G4" i="11"/>
  <c r="F4" i="11"/>
  <c r="E4" i="11"/>
  <c r="J3" i="11"/>
  <c r="J16" i="11" s="1"/>
  <c r="I3" i="11"/>
  <c r="I16" i="11" s="1"/>
  <c r="H3" i="11"/>
  <c r="H16" i="11" s="1"/>
  <c r="G3" i="11"/>
  <c r="G16" i="11" s="1"/>
  <c r="F3" i="11"/>
  <c r="F16" i="11" s="1"/>
  <c r="E3" i="11"/>
  <c r="E16" i="11" s="1"/>
  <c r="I23" i="12" l="1"/>
  <c r="D11" i="14"/>
  <c r="E11" i="14" s="1"/>
  <c r="F11" i="14"/>
  <c r="D13" i="14"/>
  <c r="E13" i="14" s="1"/>
  <c r="F13" i="14"/>
  <c r="I25" i="12"/>
  <c r="G54" i="12"/>
  <c r="I27" i="12"/>
  <c r="F8" i="4" l="1"/>
  <c r="F9" i="4" l="1"/>
  <c r="F7" i="4"/>
  <c r="F6" i="4"/>
  <c r="F5" i="4"/>
</calcChain>
</file>

<file path=xl/sharedStrings.xml><?xml version="1.0" encoding="utf-8"?>
<sst xmlns="http://schemas.openxmlformats.org/spreadsheetml/2006/main" count="303" uniqueCount="162">
  <si>
    <t>a=</t>
  </si>
  <si>
    <t>b=</t>
  </si>
  <si>
    <t>c=</t>
  </si>
  <si>
    <t>formula</t>
  </si>
  <si>
    <t>rezultat</t>
  </si>
  <si>
    <t>Cena knjige</t>
  </si>
  <si>
    <t>Cena za
 ček</t>
  </si>
  <si>
    <t>Cena 
s porezom</t>
  </si>
  <si>
    <t>Iznos 
jedne rate</t>
  </si>
  <si>
    <t>Cena za
 gotovinu</t>
  </si>
  <si>
    <t>Cena u 
EURO</t>
  </si>
  <si>
    <t>Kurs 
EURO-a</t>
  </si>
  <si>
    <t>Porez</t>
  </si>
  <si>
    <t>- Izračunati prosečne vrednosti za Proizvodnju i Prodaju.</t>
  </si>
  <si>
    <t>- Izračunati Ukupnu zaradu pomoću funkcije, na dve decimale</t>
  </si>
  <si>
    <t>- Korišćenjem formule izračunati preostali broj proizvoda (koji nije prodat)</t>
  </si>
  <si>
    <t>- Neto zaradu izračunati na osnovu prodate  količine  (data je cena po komadu) formatirati na dve decimale</t>
  </si>
  <si>
    <t>RB</t>
  </si>
  <si>
    <t>IME</t>
  </si>
  <si>
    <t>PLATA</t>
  </si>
  <si>
    <t>Kolika je najmanja plata?</t>
  </si>
  <si>
    <t>Kolika je najveća plata?</t>
  </si>
  <si>
    <t>Pera</t>
  </si>
  <si>
    <t>Mika</t>
  </si>
  <si>
    <t>Maja</t>
  </si>
  <si>
    <t>Stanko</t>
  </si>
  <si>
    <t>Nenad</t>
  </si>
  <si>
    <t>Mila</t>
  </si>
  <si>
    <t>Jana</t>
  </si>
  <si>
    <t>Dara</t>
  </si>
  <si>
    <t>Miki</t>
  </si>
  <si>
    <t>Nena</t>
  </si>
  <si>
    <t>PROSEK</t>
  </si>
  <si>
    <t>RADNI STAŽ</t>
  </si>
  <si>
    <t>STATISTIKA</t>
  </si>
  <si>
    <t>Milan</t>
  </si>
  <si>
    <t>Najveća plata:</t>
  </si>
  <si>
    <t>Tijana</t>
  </si>
  <si>
    <t>Luka</t>
  </si>
  <si>
    <t>Najmanja plata:</t>
  </si>
  <si>
    <t>Ana</t>
  </si>
  <si>
    <t>Tea</t>
  </si>
  <si>
    <t>Prosečna plata:</t>
  </si>
  <si>
    <t>Nemanja</t>
  </si>
  <si>
    <t>Saša</t>
  </si>
  <si>
    <t>Suma svih plata:</t>
  </si>
  <si>
    <t>Una</t>
  </si>
  <si>
    <t>Lazar</t>
  </si>
  <si>
    <t>Sava</t>
  </si>
  <si>
    <t>Marija</t>
  </si>
  <si>
    <t>Minimalac:</t>
  </si>
  <si>
    <t>Petar</t>
  </si>
  <si>
    <t>Jelena</t>
  </si>
  <si>
    <t>Uvećanje po g.r.s.</t>
  </si>
  <si>
    <t>ZADATAK 1.</t>
  </si>
  <si>
    <t>ZADATAK 2.</t>
  </si>
  <si>
    <t>ZADATAK 3.</t>
  </si>
  <si>
    <t>MESEC</t>
  </si>
  <si>
    <t>Proizvodnja</t>
  </si>
  <si>
    <t>Prodaja</t>
  </si>
  <si>
    <t>Preostalo</t>
  </si>
  <si>
    <t>Neto zarada</t>
  </si>
  <si>
    <t>Januar</t>
  </si>
  <si>
    <t>Februar</t>
  </si>
  <si>
    <t>Mart</t>
  </si>
  <si>
    <t>April</t>
  </si>
  <si>
    <t>Prosečno</t>
  </si>
  <si>
    <t>Cena/kom</t>
  </si>
  <si>
    <t>UKUPNA ZARADA:</t>
  </si>
  <si>
    <t>Dato je pet formula. Pronaci rezultate koricenjem tih formula i datih vrednosti za a, b i c</t>
  </si>
  <si>
    <t>Plata se računa kao minimalac kojem se dodaje uvećanje za svaku godinu radnog staža</t>
  </si>
  <si>
    <t>Statistika uspeha učenika nekog razreda:</t>
  </si>
  <si>
    <t>Br. učenika u razredu</t>
  </si>
  <si>
    <t>Uspeh učenika:</t>
  </si>
  <si>
    <t>Br. učenika prema uspehu</t>
  </si>
  <si>
    <t>Procenat uspeha</t>
  </si>
  <si>
    <t>odličan</t>
  </si>
  <si>
    <t>Objasnjenje: Pronadji gore (medju ikonicama) oznaku za posto %. Oznaka $ u formuli znaci da je to polje fiksirano i ono se nikada ne menja.</t>
  </si>
  <si>
    <t>vrlodobar</t>
  </si>
  <si>
    <t>dobar</t>
  </si>
  <si>
    <t>dovoljan</t>
  </si>
  <si>
    <t>nedovoljan</t>
  </si>
  <si>
    <t>ZADATAK1.</t>
  </si>
  <si>
    <t>ZADATAK2.</t>
  </si>
  <si>
    <t>Račun u trgovini (uracunati porez u cenu):</t>
  </si>
  <si>
    <t>Objasnjenje: (Cena + 20%poreza koji se dobija kao cena *porez) * sve to puta broj komada</t>
  </si>
  <si>
    <t>Artikl</t>
  </si>
  <si>
    <t>Cena artikla</t>
  </si>
  <si>
    <t>Broj komada</t>
  </si>
  <si>
    <t>Račun</t>
  </si>
  <si>
    <t>Porez--&gt;</t>
  </si>
  <si>
    <t>Čokolada 100gr</t>
  </si>
  <si>
    <t>Čips  50gr</t>
  </si>
  <si>
    <t>Coca Cola 1,5l</t>
  </si>
  <si>
    <t>AB kultura</t>
  </si>
  <si>
    <t>Kisela voda 1,5</t>
  </si>
  <si>
    <t>Cappy juice</t>
  </si>
  <si>
    <t>Aquafresh 100ml</t>
  </si>
  <si>
    <r>
      <t>SVEUKUPAN IZNOS ZA NAPLATU</t>
    </r>
    <r>
      <rPr>
        <sz val="11"/>
        <color theme="1"/>
        <rFont val="Calibri"/>
        <family val="2"/>
        <charset val="238"/>
        <scheme val="minor"/>
      </rPr>
      <t>:</t>
    </r>
  </si>
  <si>
    <t>ZADATAK3.</t>
  </si>
  <si>
    <t>A</t>
  </si>
  <si>
    <t>B</t>
  </si>
  <si>
    <t>SUMA</t>
  </si>
  <si>
    <t>PROIZVOD</t>
  </si>
  <si>
    <t>Apsolutna vrednost broja B</t>
  </si>
  <si>
    <t>Zaokruzi broj A na tri decimale</t>
  </si>
  <si>
    <t>kosinus broja A</t>
  </si>
  <si>
    <t>Kvadratni  koren broja A</t>
  </si>
  <si>
    <r>
      <t>e</t>
    </r>
    <r>
      <rPr>
        <vertAlign val="superscript"/>
        <sz val="10"/>
        <rFont val="Arial"/>
        <family val="2"/>
      </rPr>
      <t>b</t>
    </r>
  </si>
  <si>
    <t>Tangens broja A</t>
  </si>
  <si>
    <t>Logaritam broja A za osnovu 5</t>
  </si>
  <si>
    <t>celobrojno deljenje broja A brojem B</t>
  </si>
  <si>
    <t>Ostatak pri deljenju broja A brojem B</t>
  </si>
  <si>
    <t>sinus broja A</t>
  </si>
  <si>
    <t>A+B*pi</t>
  </si>
  <si>
    <t>a</t>
  </si>
  <si>
    <t>b</t>
  </si>
  <si>
    <t>c</t>
  </si>
  <si>
    <t>Koliko brojeva je vece od 25</t>
  </si>
  <si>
    <t>Arkus tangens broja A</t>
  </si>
  <si>
    <t>1. cas</t>
  </si>
  <si>
    <t>2.cas</t>
  </si>
  <si>
    <t>3.cas</t>
  </si>
  <si>
    <t>4.cas</t>
  </si>
  <si>
    <t>5.cas</t>
  </si>
  <si>
    <t>6.cas</t>
  </si>
  <si>
    <t>7.cas</t>
  </si>
  <si>
    <t>pon</t>
  </si>
  <si>
    <t>uto</t>
  </si>
  <si>
    <t>sre</t>
  </si>
  <si>
    <t>cet</t>
  </si>
  <si>
    <t>pet</t>
  </si>
  <si>
    <t>PLAN AKTIVNOSTI</t>
  </si>
  <si>
    <t>bioskop</t>
  </si>
  <si>
    <t>Dejanov rodjendan</t>
  </si>
  <si>
    <t>zurka u Novom Sadu</t>
  </si>
  <si>
    <t>predcas</t>
  </si>
  <si>
    <t>U tabeli RASPORED ČASOVA:</t>
  </si>
  <si>
    <t>-Širina svih kolona je 10</t>
  </si>
  <si>
    <t>RASPORED ČASOVA</t>
  </si>
  <si>
    <t>-Visina prvog reda je 37</t>
  </si>
  <si>
    <t>-Visina ostalih redova je 25</t>
  </si>
  <si>
    <t>SRP</t>
  </si>
  <si>
    <t>ENG</t>
  </si>
  <si>
    <t>IST</t>
  </si>
  <si>
    <t>MUZ</t>
  </si>
  <si>
    <t>MAT</t>
  </si>
  <si>
    <t>BIO</t>
  </si>
  <si>
    <t>INF</t>
  </si>
  <si>
    <t>LIK</t>
  </si>
  <si>
    <t>ČOS</t>
  </si>
  <si>
    <t>FIČ</t>
  </si>
  <si>
    <t>GEO</t>
  </si>
  <si>
    <t>LAT</t>
  </si>
  <si>
    <t>FIZ</t>
  </si>
  <si>
    <t>FRANC</t>
  </si>
  <si>
    <t>GRAĐ</t>
  </si>
  <si>
    <t>FIL</t>
  </si>
  <si>
    <t>PSI</t>
  </si>
  <si>
    <t>HEM</t>
  </si>
  <si>
    <t>-Font Aharoni</t>
  </si>
  <si>
    <t>PROSEČNA 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</si>
</sst>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Din.&quot;"/>
    <numFmt numFmtId="165" formatCode="_-* #,##0.00\ [$€-1]_-;\-* #,##0.00\ [$€-1]_-;_-* &quot;-&quot;??\ [$€-1]_-;_-@_-"/>
    <numFmt numFmtId="166" formatCode="#,##0.00_ ;\-#,##0.00\ "/>
    <numFmt numFmtId="167" formatCode="#,##0.0000_ ;\-#,##0.0000\ "/>
    <numFmt numFmtId="168" formatCode="0.000"/>
    <numFmt numFmtId="169" formatCode="#,##0\ _D_i_n_."/>
    <numFmt numFmtId="170" formatCode="#,##0_ ;\-#,##0\ "/>
    <numFmt numFmtId="171" formatCode="d\.m\.yyyy;@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sz val="9"/>
      <name val="Arial"/>
      <family val="2"/>
    </font>
    <font>
      <sz val="24"/>
      <name val="Arial"/>
      <family val="2"/>
      <charset val="238"/>
    </font>
    <font>
      <b/>
      <sz val="26"/>
      <name val="Aharoni"/>
      <charset val="177"/>
    </font>
    <font>
      <sz val="11"/>
      <color theme="1"/>
      <name val="Aharoni"/>
      <charset val="177"/>
    </font>
    <font>
      <b/>
      <sz val="16"/>
      <name val="Aharoni"/>
      <charset val="177"/>
    </font>
    <font>
      <b/>
      <sz val="10"/>
      <name val="Aharoni"/>
      <charset val="177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fgColor theme="6" tint="-0.24994659260841701"/>
        <bgColor indexed="65"/>
      </patternFill>
    </fill>
    <fill>
      <patternFill patternType="gray125">
        <fgColor theme="6" tint="-0.499984740745262"/>
        <bgColor indexed="65"/>
      </patternFill>
    </fill>
    <fill>
      <patternFill patternType="lightTrellis">
        <fgColor theme="6" tint="-0.2499465926084170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darkVertical">
        <fgColor theme="9" tint="-0.2499465926084170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0" borderId="0" xfId="0" applyNumberFormat="1" applyFill="1"/>
    <xf numFmtId="49" fontId="2" fillId="0" borderId="0" xfId="0" applyNumberFormat="1" applyFont="1"/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left"/>
    </xf>
    <xf numFmtId="0" fontId="0" fillId="3" borderId="1" xfId="0" applyFill="1" applyBorder="1"/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left"/>
    </xf>
    <xf numFmtId="1" fontId="0" fillId="0" borderId="13" xfId="0" applyNumberFormat="1" applyBorder="1" applyAlignment="1">
      <alignment horizontal="right"/>
    </xf>
    <xf numFmtId="164" fontId="0" fillId="0" borderId="14" xfId="0" applyNumberFormat="1" applyBorder="1"/>
    <xf numFmtId="0" fontId="0" fillId="0" borderId="17" xfId="0" applyBorder="1"/>
    <xf numFmtId="1" fontId="0" fillId="0" borderId="2" xfId="0" applyNumberFormat="1" applyBorder="1" applyAlignment="1">
      <alignment horizontal="right"/>
    </xf>
    <xf numFmtId="0" fontId="0" fillId="7" borderId="5" xfId="0" applyFill="1" applyBorder="1"/>
    <xf numFmtId="164" fontId="0" fillId="7" borderId="8" xfId="0" applyNumberFormat="1" applyFill="1" applyBorder="1"/>
    <xf numFmtId="0" fontId="0" fillId="0" borderId="19" xfId="0" applyBorder="1"/>
    <xf numFmtId="0" fontId="0" fillId="0" borderId="21" xfId="0" applyBorder="1" applyAlignment="1">
      <alignment horizontal="left"/>
    </xf>
    <xf numFmtId="1" fontId="0" fillId="0" borderId="22" xfId="0" applyNumberFormat="1" applyBorder="1" applyAlignment="1">
      <alignment horizontal="right"/>
    </xf>
    <xf numFmtId="0" fontId="3" fillId="0" borderId="0" xfId="0" applyFont="1"/>
    <xf numFmtId="165" fontId="0" fillId="0" borderId="1" xfId="0" applyNumberFormat="1" applyBorder="1"/>
    <xf numFmtId="0" fontId="0" fillId="8" borderId="1" xfId="0" applyFill="1" applyBorder="1"/>
    <xf numFmtId="0" fontId="0" fillId="9" borderId="1" xfId="0" applyFill="1" applyBorder="1"/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1" borderId="1" xfId="0" applyFill="1" applyBorder="1"/>
    <xf numFmtId="164" fontId="0" fillId="0" borderId="29" xfId="0" applyNumberFormat="1" applyBorder="1"/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4" fillId="3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28" xfId="0" applyBorder="1"/>
    <xf numFmtId="0" fontId="0" fillId="0" borderId="30" xfId="0" applyBorder="1"/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/>
    <xf numFmtId="9" fontId="0" fillId="12" borderId="12" xfId="1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66" fontId="0" fillId="0" borderId="12" xfId="0" applyNumberFormat="1" applyBorder="1"/>
    <xf numFmtId="0" fontId="0" fillId="12" borderId="12" xfId="0" applyFill="1" applyBorder="1"/>
    <xf numFmtId="166" fontId="0" fillId="0" borderId="1" xfId="0" applyNumberFormat="1" applyBorder="1"/>
    <xf numFmtId="0" fontId="0" fillId="0" borderId="23" xfId="0" applyBorder="1"/>
    <xf numFmtId="166" fontId="0" fillId="0" borderId="23" xfId="0" applyNumberFormat="1" applyBorder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7" fontId="13" fillId="0" borderId="1" xfId="0" applyNumberFormat="1" applyFont="1" applyFill="1" applyBorder="1"/>
    <xf numFmtId="167" fontId="13" fillId="0" borderId="1" xfId="0" applyNumberFormat="1" applyFont="1" applyBorder="1" applyAlignment="1">
      <alignment vertical="justify"/>
    </xf>
    <xf numFmtId="0" fontId="13" fillId="0" borderId="1" xfId="0" applyFont="1" applyBorder="1" applyAlignment="1">
      <alignment vertical="justify"/>
    </xf>
    <xf numFmtId="0" fontId="15" fillId="0" borderId="0" xfId="0" applyFont="1"/>
    <xf numFmtId="0" fontId="0" fillId="0" borderId="0" xfId="0" applyAlignment="1">
      <alignment horizontal="center"/>
    </xf>
    <xf numFmtId="0" fontId="0" fillId="13" borderId="32" xfId="0" applyFill="1" applyBorder="1" applyAlignment="1">
      <alignment horizontal="center"/>
    </xf>
    <xf numFmtId="0" fontId="0" fillId="13" borderId="3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 wrapText="1"/>
    </xf>
    <xf numFmtId="1" fontId="0" fillId="14" borderId="12" xfId="0" applyNumberFormat="1" applyFill="1" applyBorder="1" applyAlignment="1">
      <alignment horizontal="center" vertical="center"/>
    </xf>
    <xf numFmtId="0" fontId="1" fillId="8" borderId="1" xfId="0" applyFont="1" applyFill="1" applyBorder="1"/>
    <xf numFmtId="169" fontId="0" fillId="0" borderId="1" xfId="0" applyNumberFormat="1" applyBorder="1"/>
    <xf numFmtId="170" fontId="13" fillId="0" borderId="1" xfId="0" applyNumberFormat="1" applyFont="1" applyFill="1" applyBorder="1"/>
    <xf numFmtId="171" fontId="0" fillId="0" borderId="15" xfId="0" applyNumberFormat="1" applyBorder="1" applyAlignment="1">
      <alignment vertical="justify"/>
    </xf>
    <xf numFmtId="0" fontId="0" fillId="0" borderId="34" xfId="0" applyBorder="1" applyAlignment="1">
      <alignment vertical="justify"/>
    </xf>
    <xf numFmtId="0" fontId="0" fillId="0" borderId="16" xfId="0" applyBorder="1" applyAlignment="1">
      <alignment vertical="justify"/>
    </xf>
    <xf numFmtId="171" fontId="0" fillId="0" borderId="17" xfId="0" applyNumberFormat="1" applyBorder="1" applyAlignment="1">
      <alignment vertical="justify"/>
    </xf>
    <xf numFmtId="0" fontId="0" fillId="0" borderId="1" xfId="0" applyBorder="1" applyAlignment="1">
      <alignment vertical="justify"/>
    </xf>
    <xf numFmtId="0" fontId="0" fillId="0" borderId="18" xfId="0" applyBorder="1" applyAlignment="1">
      <alignment vertical="justify"/>
    </xf>
    <xf numFmtId="0" fontId="0" fillId="0" borderId="1" xfId="0" applyBorder="1" applyAlignment="1">
      <alignment horizontal="center" vertical="distributed" textRotation="45"/>
    </xf>
    <xf numFmtId="171" fontId="0" fillId="0" borderId="19" xfId="0" applyNumberFormat="1" applyBorder="1" applyAlignment="1">
      <alignment vertical="justify"/>
    </xf>
    <xf numFmtId="0" fontId="0" fillId="0" borderId="21" xfId="0" applyBorder="1" applyAlignment="1">
      <alignment vertical="justify"/>
    </xf>
    <xf numFmtId="0" fontId="0" fillId="0" borderId="20" xfId="0" applyBorder="1" applyAlignment="1">
      <alignment vertical="justify"/>
    </xf>
    <xf numFmtId="49" fontId="0" fillId="0" borderId="0" xfId="0" applyNumberFormat="1"/>
    <xf numFmtId="0" fontId="1" fillId="0" borderId="0" xfId="0" applyFont="1"/>
    <xf numFmtId="0" fontId="18" fillId="18" borderId="15" xfId="0" applyFont="1" applyFill="1" applyBorder="1"/>
    <xf numFmtId="0" fontId="19" fillId="16" borderId="34" xfId="0" applyFont="1" applyFill="1" applyBorder="1" applyAlignment="1">
      <alignment horizontal="center"/>
    </xf>
    <xf numFmtId="0" fontId="19" fillId="16" borderId="16" xfId="0" applyFont="1" applyFill="1" applyBorder="1" applyAlignment="1">
      <alignment horizontal="center"/>
    </xf>
    <xf numFmtId="0" fontId="20" fillId="17" borderId="17" xfId="0" applyFont="1" applyFill="1" applyBorder="1" applyAlignment="1">
      <alignment horizontal="right" textRotation="255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17" borderId="17" xfId="0" applyFont="1" applyFill="1" applyBorder="1" applyAlignment="1">
      <alignment horizontal="left" textRotation="255"/>
    </xf>
    <xf numFmtId="0" fontId="18" fillId="0" borderId="44" xfId="0" applyFont="1" applyBorder="1" applyAlignment="1">
      <alignment horizontal="center" vertical="center"/>
    </xf>
    <xf numFmtId="0" fontId="20" fillId="17" borderId="19" xfId="0" applyFont="1" applyFill="1" applyBorder="1" applyAlignment="1">
      <alignment horizontal="right" textRotation="255"/>
    </xf>
    <xf numFmtId="0" fontId="18" fillId="0" borderId="2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7" fillId="15" borderId="9" xfId="0" applyFont="1" applyFill="1" applyBorder="1" applyAlignment="1">
      <alignment horizontal="center"/>
    </xf>
    <xf numFmtId="0" fontId="17" fillId="15" borderId="43" xfId="0" applyFont="1" applyFill="1" applyBorder="1" applyAlignment="1">
      <alignment horizontal="center"/>
    </xf>
    <xf numFmtId="0" fontId="17" fillId="15" borderId="10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16" fillId="15" borderId="39" xfId="0" applyFont="1" applyFill="1" applyBorder="1" applyAlignment="1">
      <alignment horizontal="center"/>
    </xf>
    <xf numFmtId="0" fontId="16" fillId="15" borderId="40" xfId="0" applyFont="1" applyFill="1" applyBorder="1" applyAlignment="1">
      <alignment horizontal="center"/>
    </xf>
    <xf numFmtId="0" fontId="16" fillId="15" borderId="41" xfId="0" applyFont="1" applyFill="1" applyBorder="1" applyAlignment="1">
      <alignment horizontal="center"/>
    </xf>
    <xf numFmtId="0" fontId="16" fillId="15" borderId="0" xfId="0" applyFont="1" applyFill="1" applyBorder="1" applyAlignment="1">
      <alignment horizontal="center"/>
    </xf>
    <xf numFmtId="0" fontId="16" fillId="15" borderId="42" xfId="0" applyFont="1" applyFill="1" applyBorder="1" applyAlignment="1">
      <alignment horizontal="center"/>
    </xf>
    <xf numFmtId="0" fontId="0" fillId="0" borderId="0" xfId="0" applyAlignment="1">
      <alignment horizontal="justify" vertical="top"/>
    </xf>
    <xf numFmtId="0" fontId="10" fillId="0" borderId="12" xfId="0" applyFont="1" applyBorder="1" applyAlignment="1"/>
    <xf numFmtId="0" fontId="0" fillId="0" borderId="12" xfId="0" applyBorder="1" applyAlignment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255"/>
    </xf>
    <xf numFmtId="0" fontId="0" fillId="0" borderId="17" xfId="0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11" borderId="2" xfId="0" applyFill="1" applyBorder="1" applyAlignment="1">
      <alignment horizontal="right"/>
    </xf>
    <xf numFmtId="0" fontId="0" fillId="11" borderId="28" xfId="0" applyFill="1" applyBorder="1" applyAlignment="1">
      <alignment horizontal="right"/>
    </xf>
    <xf numFmtId="0" fontId="0" fillId="11" borderId="4" xfId="0" applyFill="1" applyBorder="1" applyAlignment="1">
      <alignment horizontal="right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64" fontId="0" fillId="0" borderId="16" xfId="0" applyNumberForma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12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5</xdr:row>
          <xdr:rowOff>114300</xdr:rowOff>
        </xdr:from>
        <xdr:to>
          <xdr:col>9</xdr:col>
          <xdr:colOff>19050</xdr:colOff>
          <xdr:row>20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1</xdr:row>
          <xdr:rowOff>142875</xdr:rowOff>
        </xdr:from>
        <xdr:to>
          <xdr:col>9</xdr:col>
          <xdr:colOff>76200</xdr:colOff>
          <xdr:row>16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21707</xdr:rowOff>
    </xdr:from>
    <xdr:to>
      <xdr:col>8</xdr:col>
      <xdr:colOff>28575</xdr:colOff>
      <xdr:row>5</xdr:row>
      <xdr:rowOff>187195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8" b="73684"/>
        <a:stretch/>
      </xdr:blipFill>
      <xdr:spPr bwMode="auto">
        <a:xfrm>
          <a:off x="666750" y="402707"/>
          <a:ext cx="4924425" cy="736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21707</xdr:rowOff>
    </xdr:from>
    <xdr:to>
      <xdr:col>8</xdr:col>
      <xdr:colOff>28575</xdr:colOff>
      <xdr:row>5</xdr:row>
      <xdr:rowOff>187195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8" b="73684"/>
        <a:stretch/>
      </xdr:blipFill>
      <xdr:spPr bwMode="auto">
        <a:xfrm>
          <a:off x="666750" y="402707"/>
          <a:ext cx="4924425" cy="736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16</xdr:row>
      <xdr:rowOff>57150</xdr:rowOff>
    </xdr:from>
    <xdr:ext cx="1783080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243840" y="3267075"/>
              <a:ext cx="1783080" cy="5924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sr-Latn-R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</m:sup>
                    </m:sSup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rad>
                      <m:ra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g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+1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43840" y="3267075"/>
              <a:ext cx="1783080" cy="5924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sr-Latn-R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^𝑏+∛(𝑎+(𝑏+𝑐)/(𝑐^3+1))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22860</xdr:colOff>
      <xdr:row>19</xdr:row>
      <xdr:rowOff>171450</xdr:rowOff>
    </xdr:from>
    <xdr:ext cx="1082040" cy="514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51460" y="3952875"/>
              <a:ext cx="1082040" cy="5145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𝜋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den>
                        </m:f>
                      </m:num>
                      <m:den>
                        <m:d>
                          <m:dPr>
                            <m:begChr m:val="|"/>
                            <m:endChr m:val="|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3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𝑎𝑏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𝑐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51460" y="3952875"/>
              <a:ext cx="1082040" cy="5145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/>
                  <a:ea typeface="Cambria Math"/>
                </a:rPr>
                <a:t>𝜋</a:t>
              </a:r>
              <a:r>
                <a:rPr lang="en-US" sz="1100" b="0" i="0">
                  <a:latin typeface="Cambria Math"/>
                  <a:ea typeface="Cambria Math"/>
                </a:rPr>
                <a:t>+𝑎/2)/|</a:t>
              </a:r>
              <a:r>
                <a:rPr lang="en-US" sz="1100" b="0" i="0">
                  <a:latin typeface="Cambria Math"/>
                </a:rPr>
                <a:t>3𝑎𝑏−𝑐|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7620</xdr:colOff>
      <xdr:row>23</xdr:row>
      <xdr:rowOff>34290</xdr:rowOff>
    </xdr:from>
    <xdr:ext cx="1333500" cy="516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236220" y="4577715"/>
              <a:ext cx="1333500" cy="51648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i="0">
                            <a:latin typeface="Cambria Math"/>
                          </a:rPr>
                          <m:t>sin</m:t>
                        </m:r>
                      </m:fName>
                      <m:e>
                        <m:r>
                          <a:rPr lang="en-US" sz="1100" b="0" i="1">
                            <a:latin typeface="Cambria Math"/>
                          </a:rPr>
                          <m:t>𝑎</m:t>
                        </m:r>
                      </m:e>
                    </m:func>
                    <m:r>
                      <a:rPr lang="en-US" sz="1100" b="0" i="1">
                        <a:latin typeface="Cambria Math"/>
                      </a:rPr>
                      <m:t>+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cos</m:t>
                        </m:r>
                      </m:fName>
                      <m:e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</m:e>
                    </m:func>
                    <m:r>
                      <a:rPr lang="en-US" sz="11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𝜋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36220" y="4577715"/>
              <a:ext cx="1333500" cy="51648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sin⁡</a:t>
              </a:r>
              <a:r>
                <a:rPr lang="en-US" sz="1100" b="0" i="0">
                  <a:latin typeface="Cambria Math"/>
                </a:rPr>
                <a:t>𝑎+cos⁡𝑐−1/(</a:t>
              </a:r>
              <a:r>
                <a:rPr lang="en-US" sz="1100" b="0" i="0">
                  <a:latin typeface="Cambria Math"/>
                  <a:ea typeface="Cambria Math"/>
                </a:rPr>
                <a:t>𝜋/</a:t>
              </a:r>
              <a:r>
                <a:rPr lang="en-US" sz="1100" b="0" i="0">
                  <a:latin typeface="Cambria Math"/>
                </a:rPr>
                <a:t>2)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640080</xdr:colOff>
      <xdr:row>16</xdr:row>
      <xdr:rowOff>95250</xdr:rowOff>
    </xdr:from>
    <xdr:ext cx="1630680" cy="4529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2630805" y="3305175"/>
              <a:ext cx="1630680" cy="45294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func>
                      <m:func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cos</m:t>
                        </m:r>
                      </m:fName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𝜋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den>
                        </m:f>
                      </m:e>
                    </m:func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ad>
                          <m:ra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deg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e>
                        </m:rad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2630805" y="3305175"/>
              <a:ext cx="1630680" cy="45294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𝑏^2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cos⁡〖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𝑐/(𝑎+𝑏)〗−√(2&amp;𝑎−𝑏)/(𝑏+𝑐)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7620</xdr:colOff>
      <xdr:row>20</xdr:row>
      <xdr:rowOff>118110</xdr:rowOff>
    </xdr:from>
    <xdr:ext cx="1920240" cy="315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636520" y="4090035"/>
              <a:ext cx="1920240" cy="3159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i="1">
                            <a:latin typeface="Cambria Math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i="0">
                                <a:latin typeface="Cambria Math"/>
                              </a:rPr>
                              <m:t>log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+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𝑏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unc>
                          <m:func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uncPr>
                          <m:fName>
                            <m:limLow>
                              <m:limLow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limLow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min</m:t>
                                </m:r>
                              </m:e>
                              <m:lim/>
                            </m:limLow>
                          </m:fName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,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𝑏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,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𝑐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)</m:t>
                            </m:r>
                          </m:e>
                        </m:func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636520" y="4090035"/>
              <a:ext cx="1920240" cy="3159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log_</a:t>
              </a:r>
              <a:r>
                <a:rPr lang="en-US" sz="1100" b="0" i="0">
                  <a:latin typeface="Cambria Math"/>
                </a:rPr>
                <a:t>3⁡〖(𝑎+𝑏)−min┬⁡〖(𝑎,𝑏,𝑐)〗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640080</xdr:colOff>
      <xdr:row>23</xdr:row>
      <xdr:rowOff>26670</xdr:rowOff>
    </xdr:from>
    <xdr:ext cx="1767840" cy="5690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2630805" y="4570095"/>
              <a:ext cx="1767840" cy="56906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i="1">
                                <a:latin typeface="Cambria Math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ad>
                          <m:ra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radPr>
                          <m:deg>
                            <m:r>
                              <m:rPr>
                                <m:brk m:alnAt="7"/>
                              </m:rPr>
                              <a:rPr lang="en-US" sz="1100" b="0" i="1">
                                <a:latin typeface="Cambria Math"/>
                              </a:rPr>
                              <m:t>5</m:t>
                            </m:r>
                          </m:deg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𝑎</m:t>
                                </m:r>
                              </m:e>
                              <m:sup>
                                <m:d>
                                  <m:dPr>
                                    <m:begChr m:val="|"/>
                                    <m:endChr m:val="|"/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𝑎</m:t>
                                    </m:r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−</m:t>
                                    </m:r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𝑏</m:t>
                                    </m:r>
                                  </m:e>
                                </m:d>
                              </m:sup>
                            </m:sSup>
                          </m:e>
                        </m:rad>
                      </m:num>
                      <m:den>
                        <m:func>
                          <m:func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uncPr>
                          <m:fName>
                            <m:limLow>
                              <m:limLow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limLow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latin typeface="Cambria Math"/>
                                  </a:rPr>
                                  <m:t>max</m:t>
                                </m:r>
                              </m:e>
                              <m:lim/>
                            </m:limLow>
                          </m:fName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𝑏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,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e>
                            </m:d>
                            <m:r>
                              <a:rPr lang="en-US" sz="1100" b="0" i="1">
                                <a:latin typeface="Cambria Math"/>
                              </a:rPr>
                              <m:t>+3</m:t>
                            </m:r>
                          </m:e>
                        </m:func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2630805" y="4570095"/>
              <a:ext cx="1767840" cy="56906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(√(𝑎^2+𝑏^2 )</a:t>
              </a:r>
              <a:r>
                <a:rPr lang="en-US" sz="1100" b="0" i="0">
                  <a:latin typeface="Cambria Math"/>
                </a:rPr>
                <a:t>−√(5&amp;𝑎^|𝑎−𝑏|  ))/</a:t>
              </a:r>
              <a:r>
                <a:rPr lang="en-US" sz="1100" i="0">
                  <a:latin typeface="Cambria Math"/>
                </a:rPr>
                <a:t>max┬⁡〖</a:t>
              </a:r>
              <a:r>
                <a:rPr lang="en-US" sz="1100" b="0" i="0">
                  <a:latin typeface="Cambria Math"/>
                </a:rPr>
                <a:t>(𝑏,𝑐)+3〗 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16</xdr:row>
      <xdr:rowOff>57150</xdr:rowOff>
    </xdr:from>
    <xdr:ext cx="1783080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62890" y="3543300"/>
              <a:ext cx="1783080" cy="5924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sr-Latn-R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</m:sup>
                    </m:sSup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rad>
                      <m:ra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g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+1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62890" y="3543300"/>
              <a:ext cx="1783080" cy="59247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sr-Latn-R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^𝑏+∛(𝑎+(𝑏+𝑐)/(𝑐^3+1))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22860</xdr:colOff>
      <xdr:row>19</xdr:row>
      <xdr:rowOff>171450</xdr:rowOff>
    </xdr:from>
    <xdr:ext cx="1082040" cy="514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70510" y="4229100"/>
              <a:ext cx="1082040" cy="5145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𝜋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den>
                        </m:f>
                      </m:num>
                      <m:den>
                        <m:d>
                          <m:dPr>
                            <m:begChr m:val="|"/>
                            <m:endChr m:val="|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3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𝑎𝑏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𝑐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70510" y="4229100"/>
              <a:ext cx="1082040" cy="5145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/>
                  <a:ea typeface="Cambria Math"/>
                </a:rPr>
                <a:t>𝜋</a:t>
              </a:r>
              <a:r>
                <a:rPr lang="en-US" sz="1100" b="0" i="0">
                  <a:latin typeface="Cambria Math"/>
                  <a:ea typeface="Cambria Math"/>
                </a:rPr>
                <a:t>+𝑎/2)/|</a:t>
              </a:r>
              <a:r>
                <a:rPr lang="en-US" sz="1100" b="0" i="0">
                  <a:latin typeface="Cambria Math"/>
                </a:rPr>
                <a:t>3𝑎𝑏−𝑐|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7620</xdr:colOff>
      <xdr:row>23</xdr:row>
      <xdr:rowOff>34290</xdr:rowOff>
    </xdr:from>
    <xdr:ext cx="1333500" cy="516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55270" y="4853940"/>
              <a:ext cx="1333500" cy="51648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i="0">
                            <a:latin typeface="Cambria Math"/>
                          </a:rPr>
                          <m:t>sin</m:t>
                        </m:r>
                      </m:fName>
                      <m:e>
                        <m:r>
                          <a:rPr lang="en-US" sz="1100" b="0" i="1">
                            <a:latin typeface="Cambria Math"/>
                          </a:rPr>
                          <m:t>𝑎</m:t>
                        </m:r>
                      </m:e>
                    </m:func>
                    <m:r>
                      <a:rPr lang="en-US" sz="1100" b="0" i="1">
                        <a:latin typeface="Cambria Math"/>
                      </a:rPr>
                      <m:t>+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cos</m:t>
                        </m:r>
                      </m:fName>
                      <m:e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</m:e>
                    </m:func>
                    <m:r>
                      <a:rPr lang="en-US" sz="11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𝜋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55270" y="4853940"/>
              <a:ext cx="1333500" cy="51648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sin⁡</a:t>
              </a:r>
              <a:r>
                <a:rPr lang="en-US" sz="1100" b="0" i="0">
                  <a:latin typeface="Cambria Math"/>
                </a:rPr>
                <a:t>𝑎+cos⁡𝑐−1/(</a:t>
              </a:r>
              <a:r>
                <a:rPr lang="en-US" sz="1100" b="0" i="0">
                  <a:latin typeface="Cambria Math"/>
                  <a:ea typeface="Cambria Math"/>
                </a:rPr>
                <a:t>𝜋/</a:t>
              </a:r>
              <a:r>
                <a:rPr lang="en-US" sz="1100" b="0" i="0">
                  <a:latin typeface="Cambria Math"/>
                </a:rPr>
                <a:t>2)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640080</xdr:colOff>
      <xdr:row>16</xdr:row>
      <xdr:rowOff>95250</xdr:rowOff>
    </xdr:from>
    <xdr:ext cx="1630680" cy="4529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649855" y="3581400"/>
              <a:ext cx="1630680" cy="45294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func>
                      <m:func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cos</m:t>
                        </m:r>
                      </m:fName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𝜋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den>
                        </m:f>
                      </m:e>
                    </m:func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ad>
                          <m:ra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deg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e>
                        </m:rad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649855" y="3581400"/>
              <a:ext cx="1630680" cy="45294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𝑏^2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cos⁡〖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𝑐/(𝑎+𝑏)〗−√(2&amp;𝑎−𝑏)/(𝑏+𝑐)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7620</xdr:colOff>
      <xdr:row>20</xdr:row>
      <xdr:rowOff>118110</xdr:rowOff>
    </xdr:from>
    <xdr:ext cx="1920240" cy="315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655570" y="4366260"/>
              <a:ext cx="1920240" cy="3159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i="1">
                            <a:latin typeface="Cambria Math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i="0">
                                <a:latin typeface="Cambria Math"/>
                              </a:rPr>
                              <m:t>log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+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𝑏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unc>
                          <m:func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uncPr>
                          <m:fName>
                            <m:limLow>
                              <m:limLow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limLow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min</m:t>
                                </m:r>
                              </m:e>
                              <m:lim/>
                            </m:limLow>
                          </m:fName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,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𝑏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,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𝑐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)</m:t>
                            </m:r>
                          </m:e>
                        </m:func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655570" y="4366260"/>
              <a:ext cx="1920240" cy="3159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log_</a:t>
              </a:r>
              <a:r>
                <a:rPr lang="en-US" sz="1100" b="0" i="0">
                  <a:latin typeface="Cambria Math"/>
                </a:rPr>
                <a:t>3⁡〖(𝑎+𝑏)−min┬⁡〖(𝑎,𝑏,𝑐)〗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640080</xdr:colOff>
      <xdr:row>23</xdr:row>
      <xdr:rowOff>26670</xdr:rowOff>
    </xdr:from>
    <xdr:ext cx="1767840" cy="5690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2649855" y="4846320"/>
              <a:ext cx="1767840" cy="56906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i="1">
                                <a:latin typeface="Cambria Math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ad>
                          <m:ra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radPr>
                          <m:deg>
                            <m:r>
                              <m:rPr>
                                <m:brk m:alnAt="7"/>
                              </m:rPr>
                              <a:rPr lang="en-US" sz="1100" b="0" i="1">
                                <a:latin typeface="Cambria Math"/>
                              </a:rPr>
                              <m:t>5</m:t>
                            </m:r>
                          </m:deg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𝑎</m:t>
                                </m:r>
                              </m:e>
                              <m:sup>
                                <m:d>
                                  <m:dPr>
                                    <m:begChr m:val="|"/>
                                    <m:endChr m:val="|"/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𝑎</m:t>
                                    </m:r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−</m:t>
                                    </m:r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𝑏</m:t>
                                    </m:r>
                                  </m:e>
                                </m:d>
                              </m:sup>
                            </m:sSup>
                          </m:e>
                        </m:rad>
                      </m:num>
                      <m:den>
                        <m:func>
                          <m:func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uncPr>
                          <m:fName>
                            <m:limLow>
                              <m:limLow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limLow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latin typeface="Cambria Math"/>
                                  </a:rPr>
                                  <m:t>max</m:t>
                                </m:r>
                              </m:e>
                              <m:lim/>
                            </m:limLow>
                          </m:fName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𝑏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,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e>
                            </m:d>
                            <m:r>
                              <a:rPr lang="en-US" sz="1100" b="0" i="1">
                                <a:latin typeface="Cambria Math"/>
                              </a:rPr>
                              <m:t>+3</m:t>
                            </m:r>
                          </m:e>
                        </m:func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649855" y="4846320"/>
              <a:ext cx="1767840" cy="56906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(√(𝑎^2+𝑏^2 )</a:t>
              </a:r>
              <a:r>
                <a:rPr lang="en-US" sz="1100" b="0" i="0">
                  <a:latin typeface="Cambria Math"/>
                </a:rPr>
                <a:t>−√(5&amp;𝑎^|𝑎−𝑏|  ))/</a:t>
              </a:r>
              <a:r>
                <a:rPr lang="en-US" sz="1100" i="0">
                  <a:latin typeface="Cambria Math"/>
                </a:rPr>
                <a:t>max┬⁡〖</a:t>
              </a:r>
              <a:r>
                <a:rPr lang="en-US" sz="1100" b="0" i="0">
                  <a:latin typeface="Cambria Math"/>
                </a:rPr>
                <a:t>(𝑏,𝑐)+3〗 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S25"/>
  <sheetViews>
    <sheetView tabSelected="1" zoomScaleNormal="100" workbookViewId="0">
      <selection activeCell="N20" sqref="N20"/>
    </sheetView>
  </sheetViews>
  <sheetFormatPr defaultRowHeight="15" x14ac:dyDescent="0.25"/>
  <cols>
    <col min="2" max="9" width="10.7109375" customWidth="1"/>
  </cols>
  <sheetData>
    <row r="1" spans="2:19" ht="15.75" thickBot="1" x14ac:dyDescent="0.3"/>
    <row r="2" spans="2:19" x14ac:dyDescent="0.25">
      <c r="L2" s="140" t="s">
        <v>132</v>
      </c>
      <c r="M2" s="141"/>
      <c r="N2" s="141"/>
      <c r="O2" s="141"/>
      <c r="P2" s="141"/>
      <c r="Q2" s="141"/>
      <c r="R2" s="141"/>
      <c r="S2" s="142"/>
    </row>
    <row r="3" spans="2:19" ht="15.75" thickBot="1" x14ac:dyDescent="0.3">
      <c r="L3" s="143"/>
      <c r="M3" s="144"/>
      <c r="N3" s="144"/>
      <c r="O3" s="144"/>
      <c r="P3" s="144"/>
      <c r="Q3" s="144"/>
      <c r="R3" s="144"/>
      <c r="S3" s="145"/>
    </row>
    <row r="4" spans="2:19" ht="28.5" customHeight="1" x14ac:dyDescent="0.25">
      <c r="L4" s="114">
        <v>39164</v>
      </c>
      <c r="M4" s="115" t="s">
        <v>133</v>
      </c>
      <c r="N4" s="115" t="s">
        <v>134</v>
      </c>
      <c r="O4" s="115"/>
      <c r="P4" s="115"/>
      <c r="Q4" s="115"/>
      <c r="R4" s="115"/>
      <c r="S4" s="116"/>
    </row>
    <row r="5" spans="2:19" x14ac:dyDescent="0.25">
      <c r="L5" s="117">
        <v>39165</v>
      </c>
      <c r="M5" s="118"/>
      <c r="N5" s="118"/>
      <c r="O5" s="118"/>
      <c r="P5" s="118"/>
      <c r="Q5" s="118"/>
      <c r="R5" s="118"/>
      <c r="S5" s="119"/>
    </row>
    <row r="6" spans="2:19" x14ac:dyDescent="0.25">
      <c r="L6" s="117">
        <v>39166</v>
      </c>
      <c r="M6" s="118"/>
      <c r="N6" s="118"/>
      <c r="O6" s="118"/>
      <c r="P6" s="118"/>
      <c r="Q6" s="118"/>
      <c r="R6" s="118"/>
      <c r="S6" s="119"/>
    </row>
    <row r="7" spans="2:19" ht="45" x14ac:dyDescent="0.25">
      <c r="B7" s="125" t="s">
        <v>137</v>
      </c>
      <c r="L7" s="117">
        <v>39167</v>
      </c>
      <c r="M7" s="118" t="s">
        <v>135</v>
      </c>
      <c r="N7" s="120" t="s">
        <v>136</v>
      </c>
      <c r="O7" s="118"/>
      <c r="P7" s="118"/>
      <c r="Q7" s="118"/>
      <c r="R7" s="118"/>
      <c r="S7" s="119"/>
    </row>
    <row r="8" spans="2:19" x14ac:dyDescent="0.25">
      <c r="B8" s="124" t="s">
        <v>138</v>
      </c>
      <c r="L8" s="117">
        <v>39168</v>
      </c>
      <c r="M8" s="118"/>
      <c r="N8" s="118"/>
      <c r="O8" s="118"/>
      <c r="P8" s="118"/>
      <c r="Q8" s="118"/>
      <c r="R8" s="118"/>
      <c r="S8" s="119"/>
    </row>
    <row r="9" spans="2:19" x14ac:dyDescent="0.25">
      <c r="B9" s="124" t="s">
        <v>140</v>
      </c>
      <c r="L9" s="117">
        <v>39169</v>
      </c>
      <c r="M9" s="118"/>
      <c r="N9" s="118"/>
      <c r="O9" s="118"/>
      <c r="P9" s="118"/>
      <c r="Q9" s="118"/>
      <c r="R9" s="118"/>
      <c r="S9" s="119"/>
    </row>
    <row r="10" spans="2:19" x14ac:dyDescent="0.25">
      <c r="B10" s="124" t="s">
        <v>141</v>
      </c>
      <c r="L10" s="117">
        <v>39170</v>
      </c>
      <c r="M10" s="118"/>
      <c r="N10" s="118"/>
      <c r="O10" s="118"/>
      <c r="P10" s="118"/>
      <c r="Q10" s="118"/>
      <c r="R10" s="118"/>
      <c r="S10" s="119"/>
    </row>
    <row r="11" spans="2:19" x14ac:dyDescent="0.25">
      <c r="B11" s="124" t="s">
        <v>160</v>
      </c>
      <c r="L11" s="117">
        <v>39171</v>
      </c>
      <c r="M11" s="118"/>
      <c r="N11" s="118"/>
      <c r="O11" s="118"/>
      <c r="P11" s="118"/>
      <c r="Q11" s="118"/>
      <c r="R11" s="118"/>
      <c r="S11" s="119"/>
    </row>
    <row r="12" spans="2:19" ht="15.75" customHeight="1" thickBot="1" x14ac:dyDescent="0.3">
      <c r="B12" s="124"/>
      <c r="L12" s="121">
        <v>39172</v>
      </c>
      <c r="M12" s="122"/>
      <c r="N12" s="122"/>
      <c r="O12" s="122"/>
      <c r="P12" s="122"/>
      <c r="Q12" s="122"/>
      <c r="R12" s="122"/>
      <c r="S12" s="123"/>
    </row>
    <row r="13" spans="2:19" ht="15.75" customHeight="1" x14ac:dyDescent="0.25">
      <c r="B13" s="124"/>
    </row>
    <row r="14" spans="2:19" x14ac:dyDescent="0.25">
      <c r="B14" s="124"/>
    </row>
    <row r="15" spans="2:19" x14ac:dyDescent="0.25">
      <c r="B15" s="124"/>
    </row>
    <row r="16" spans="2:19" x14ac:dyDescent="0.25">
      <c r="B16" s="124"/>
    </row>
    <row r="18" spans="2:9" ht="15.75" thickBot="1" x14ac:dyDescent="0.3"/>
    <row r="19" spans="2:9" ht="36.950000000000003" customHeight="1" thickBot="1" x14ac:dyDescent="0.55000000000000004">
      <c r="B19" s="137" t="s">
        <v>139</v>
      </c>
      <c r="C19" s="138"/>
      <c r="D19" s="138"/>
      <c r="E19" s="138"/>
      <c r="F19" s="138"/>
      <c r="G19" s="138"/>
      <c r="H19" s="138"/>
      <c r="I19" s="139"/>
    </row>
    <row r="20" spans="2:9" ht="20.25" x14ac:dyDescent="0.3">
      <c r="B20" s="126"/>
      <c r="C20" s="127" t="s">
        <v>120</v>
      </c>
      <c r="D20" s="127" t="s">
        <v>121</v>
      </c>
      <c r="E20" s="127" t="s">
        <v>122</v>
      </c>
      <c r="F20" s="127" t="s">
        <v>123</v>
      </c>
      <c r="G20" s="127" t="s">
        <v>124</v>
      </c>
      <c r="H20" s="127" t="s">
        <v>125</v>
      </c>
      <c r="I20" s="128" t="s">
        <v>126</v>
      </c>
    </row>
    <row r="21" spans="2:9" ht="39.950000000000003" customHeight="1" x14ac:dyDescent="0.25">
      <c r="B21" s="129" t="s">
        <v>127</v>
      </c>
      <c r="C21" s="130" t="s">
        <v>142</v>
      </c>
      <c r="D21" s="130" t="s">
        <v>146</v>
      </c>
      <c r="E21" s="130" t="s">
        <v>146</v>
      </c>
      <c r="F21" s="130" t="s">
        <v>147</v>
      </c>
      <c r="G21" s="130" t="s">
        <v>148</v>
      </c>
      <c r="H21" s="130" t="s">
        <v>148</v>
      </c>
      <c r="I21" s="131" t="s">
        <v>159</v>
      </c>
    </row>
    <row r="22" spans="2:9" ht="39.950000000000003" customHeight="1" x14ac:dyDescent="0.25">
      <c r="B22" s="132" t="s">
        <v>128</v>
      </c>
      <c r="C22" s="130" t="s">
        <v>143</v>
      </c>
      <c r="D22" s="130" t="s">
        <v>142</v>
      </c>
      <c r="E22" s="130" t="s">
        <v>150</v>
      </c>
      <c r="F22" s="130" t="s">
        <v>151</v>
      </c>
      <c r="G22" s="130" t="s">
        <v>152</v>
      </c>
      <c r="H22" s="130" t="s">
        <v>153</v>
      </c>
      <c r="I22" s="133"/>
    </row>
    <row r="23" spans="2:9" ht="39.950000000000003" customHeight="1" x14ac:dyDescent="0.25">
      <c r="B23" s="129" t="s">
        <v>129</v>
      </c>
      <c r="C23" s="130" t="s">
        <v>144</v>
      </c>
      <c r="D23" s="130" t="s">
        <v>154</v>
      </c>
      <c r="E23" s="130" t="s">
        <v>155</v>
      </c>
      <c r="F23" s="130" t="s">
        <v>156</v>
      </c>
      <c r="G23" s="130" t="s">
        <v>146</v>
      </c>
      <c r="H23" s="130" t="s">
        <v>158</v>
      </c>
      <c r="I23" s="131" t="s">
        <v>146</v>
      </c>
    </row>
    <row r="24" spans="2:9" ht="39.950000000000003" customHeight="1" x14ac:dyDescent="0.25">
      <c r="B24" s="132" t="s">
        <v>130</v>
      </c>
      <c r="C24" s="130" t="s">
        <v>159</v>
      </c>
      <c r="D24" s="130" t="s">
        <v>152</v>
      </c>
      <c r="E24" s="130" t="s">
        <v>143</v>
      </c>
      <c r="F24" s="130" t="s">
        <v>151</v>
      </c>
      <c r="G24" s="130" t="s">
        <v>147</v>
      </c>
      <c r="H24" s="130" t="s">
        <v>157</v>
      </c>
      <c r="I24" s="131" t="s">
        <v>149</v>
      </c>
    </row>
    <row r="25" spans="2:9" ht="39.950000000000003" customHeight="1" thickBot="1" x14ac:dyDescent="0.3">
      <c r="B25" s="134" t="s">
        <v>131</v>
      </c>
      <c r="C25" s="135" t="s">
        <v>145</v>
      </c>
      <c r="D25" s="135" t="s">
        <v>142</v>
      </c>
      <c r="E25" s="135" t="s">
        <v>154</v>
      </c>
      <c r="F25" s="135" t="s">
        <v>144</v>
      </c>
      <c r="G25" s="135" t="s">
        <v>155</v>
      </c>
      <c r="H25" s="135" t="s">
        <v>146</v>
      </c>
      <c r="I25" s="136"/>
    </row>
  </sheetData>
  <mergeCells count="2">
    <mergeCell ref="B19:I19"/>
    <mergeCell ref="L2:S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5"/>
  <sheetViews>
    <sheetView workbookViewId="0">
      <selection activeCell="N23" sqref="N23"/>
    </sheetView>
  </sheetViews>
  <sheetFormatPr defaultColWidth="8.85546875" defaultRowHeight="15" x14ac:dyDescent="0.25"/>
  <cols>
    <col min="1" max="1" width="3.42578125" style="90" customWidth="1"/>
    <col min="2" max="4" width="8.85546875" style="90"/>
    <col min="5" max="5" width="9.42578125" style="90" bestFit="1" customWidth="1"/>
    <col min="6" max="6" width="5.42578125" style="90" bestFit="1" customWidth="1"/>
    <col min="7" max="7" width="6.140625" style="90" bestFit="1" customWidth="1"/>
    <col min="8" max="8" width="10.85546875" style="90" customWidth="1"/>
    <col min="9" max="9" width="8.42578125" style="90" customWidth="1"/>
    <col min="10" max="10" width="8.5703125" style="90" customWidth="1"/>
    <col min="11" max="14" width="3.42578125" style="90" customWidth="1"/>
    <col min="15" max="16384" width="8.85546875" style="90"/>
  </cols>
  <sheetData>
    <row r="1" spans="1:10" ht="15.75" thickBot="1" x14ac:dyDescent="0.3"/>
    <row r="2" spans="1:10" ht="16.5" thickTop="1" thickBot="1" x14ac:dyDescent="0.3">
      <c r="B2" s="91" t="s">
        <v>115</v>
      </c>
      <c r="C2" s="91" t="s">
        <v>116</v>
      </c>
      <c r="D2" s="92" t="s">
        <v>117</v>
      </c>
      <c r="E2" s="93">
        <v>1</v>
      </c>
      <c r="F2" s="94">
        <v>2</v>
      </c>
      <c r="G2" s="94">
        <v>3</v>
      </c>
      <c r="H2" s="94">
        <v>4</v>
      </c>
      <c r="I2" s="94">
        <v>5</v>
      </c>
      <c r="J2" s="95">
        <v>6</v>
      </c>
    </row>
    <row r="3" spans="1:10" ht="16.5" thickTop="1" thickBot="1" x14ac:dyDescent="0.3">
      <c r="B3" s="96">
        <v>21</v>
      </c>
      <c r="C3" s="96">
        <v>-1</v>
      </c>
      <c r="D3" s="97">
        <v>-10</v>
      </c>
      <c r="E3" s="98"/>
      <c r="F3" s="99"/>
      <c r="G3" s="99"/>
      <c r="H3" s="99"/>
      <c r="I3" s="100"/>
      <c r="J3" s="101"/>
    </row>
    <row r="4" spans="1:10" ht="16.5" thickTop="1" thickBot="1" x14ac:dyDescent="0.3">
      <c r="B4" s="96">
        <v>22</v>
      </c>
      <c r="C4" s="96">
        <v>0</v>
      </c>
      <c r="D4" s="97">
        <v>-8</v>
      </c>
      <c r="E4" s="102"/>
      <c r="F4" s="103"/>
      <c r="G4" s="103"/>
      <c r="H4" s="103"/>
      <c r="I4" s="4"/>
      <c r="J4" s="104"/>
    </row>
    <row r="5" spans="1:10" ht="16.5" thickTop="1" thickBot="1" x14ac:dyDescent="0.3">
      <c r="B5" s="96">
        <v>23</v>
      </c>
      <c r="C5" s="96">
        <v>1</v>
      </c>
      <c r="D5" s="97">
        <v>-6</v>
      </c>
      <c r="E5" s="102"/>
      <c r="F5" s="103"/>
      <c r="G5" s="103"/>
      <c r="H5" s="103"/>
      <c r="I5" s="4"/>
      <c r="J5" s="104"/>
    </row>
    <row r="6" spans="1:10" ht="16.5" thickTop="1" thickBot="1" x14ac:dyDescent="0.3">
      <c r="B6" s="96">
        <v>24</v>
      </c>
      <c r="C6" s="96">
        <v>2</v>
      </c>
      <c r="D6" s="97">
        <v>-4</v>
      </c>
      <c r="E6" s="102"/>
      <c r="F6" s="103"/>
      <c r="G6" s="103"/>
      <c r="H6" s="103"/>
      <c r="I6" s="4"/>
      <c r="J6" s="104"/>
    </row>
    <row r="7" spans="1:10" ht="16.5" thickTop="1" thickBot="1" x14ac:dyDescent="0.3">
      <c r="B7" s="96">
        <v>25</v>
      </c>
      <c r="C7" s="96">
        <v>3</v>
      </c>
      <c r="D7" s="97">
        <v>-2</v>
      </c>
      <c r="E7" s="102"/>
      <c r="F7" s="103"/>
      <c r="G7" s="103"/>
      <c r="H7" s="103"/>
      <c r="I7" s="4"/>
      <c r="J7" s="104"/>
    </row>
    <row r="8" spans="1:10" ht="16.5" thickTop="1" thickBot="1" x14ac:dyDescent="0.3">
      <c r="B8" s="96">
        <v>26</v>
      </c>
      <c r="C8" s="96">
        <v>4</v>
      </c>
      <c r="D8" s="97">
        <v>0</v>
      </c>
      <c r="E8" s="102"/>
      <c r="F8" s="103"/>
      <c r="G8" s="103"/>
      <c r="H8" s="103"/>
      <c r="I8" s="4"/>
      <c r="J8" s="104"/>
    </row>
    <row r="9" spans="1:10" ht="16.5" thickTop="1" thickBot="1" x14ac:dyDescent="0.3">
      <c r="B9" s="96">
        <v>27</v>
      </c>
      <c r="C9" s="96">
        <v>5</v>
      </c>
      <c r="D9" s="97">
        <v>2</v>
      </c>
      <c r="E9" s="102"/>
      <c r="F9" s="103"/>
      <c r="G9" s="103"/>
      <c r="H9" s="103"/>
      <c r="I9" s="4"/>
      <c r="J9" s="104"/>
    </row>
    <row r="10" spans="1:10" ht="16.5" thickTop="1" thickBot="1" x14ac:dyDescent="0.3">
      <c r="B10" s="96">
        <v>28</v>
      </c>
      <c r="C10" s="96">
        <v>6</v>
      </c>
      <c r="D10" s="97">
        <v>4</v>
      </c>
      <c r="E10" s="102"/>
      <c r="F10" s="103"/>
      <c r="G10" s="103"/>
      <c r="H10" s="103"/>
      <c r="I10" s="4"/>
      <c r="J10" s="104"/>
    </row>
    <row r="11" spans="1:10" ht="16.5" thickTop="1" thickBot="1" x14ac:dyDescent="0.3">
      <c r="B11" s="96">
        <v>29</v>
      </c>
      <c r="C11" s="96">
        <v>7</v>
      </c>
      <c r="D11" s="97">
        <v>6</v>
      </c>
      <c r="E11" s="102"/>
      <c r="F11" s="103"/>
      <c r="G11" s="103"/>
      <c r="H11" s="103"/>
      <c r="I11" s="4"/>
      <c r="J11" s="104"/>
    </row>
    <row r="12" spans="1:10" ht="16.5" thickTop="1" thickBot="1" x14ac:dyDescent="0.3">
      <c r="B12" s="96">
        <v>30</v>
      </c>
      <c r="C12" s="96">
        <v>8</v>
      </c>
      <c r="D12" s="97">
        <v>8</v>
      </c>
      <c r="E12" s="102"/>
      <c r="F12" s="103"/>
      <c r="G12" s="103"/>
      <c r="H12" s="103"/>
      <c r="I12" s="4"/>
      <c r="J12" s="104"/>
    </row>
    <row r="13" spans="1:10" ht="16.5" thickTop="1" thickBot="1" x14ac:dyDescent="0.3">
      <c r="B13" s="96">
        <v>31</v>
      </c>
      <c r="C13" s="96">
        <v>9</v>
      </c>
      <c r="D13" s="97">
        <v>10</v>
      </c>
      <c r="E13" s="102"/>
      <c r="F13" s="103"/>
      <c r="G13" s="103"/>
      <c r="H13" s="103"/>
      <c r="I13" s="4"/>
      <c r="J13" s="104"/>
    </row>
    <row r="14" spans="1:10" ht="16.5" thickTop="1" thickBot="1" x14ac:dyDescent="0.3">
      <c r="B14" s="96">
        <v>32</v>
      </c>
      <c r="C14" s="96">
        <v>10</v>
      </c>
      <c r="D14" s="97">
        <v>12</v>
      </c>
      <c r="E14" s="102"/>
      <c r="F14" s="103"/>
      <c r="G14" s="103"/>
      <c r="H14" s="103"/>
      <c r="I14" s="4"/>
      <c r="J14" s="104"/>
    </row>
    <row r="15" spans="1:10" ht="16.5" thickTop="1" thickBot="1" x14ac:dyDescent="0.3">
      <c r="B15" s="96">
        <v>33</v>
      </c>
      <c r="C15" s="96">
        <v>11</v>
      </c>
      <c r="D15" s="97">
        <v>14</v>
      </c>
      <c r="E15" s="105"/>
      <c r="F15" s="106"/>
      <c r="G15" s="106"/>
      <c r="H15" s="106"/>
      <c r="I15" s="107"/>
      <c r="J15" s="108"/>
    </row>
    <row r="16" spans="1:10" ht="15.75" thickTop="1" x14ac:dyDescent="0.25">
      <c r="A16" s="109"/>
      <c r="B16" s="167" t="s">
        <v>161</v>
      </c>
      <c r="C16" s="167"/>
      <c r="D16" s="167"/>
      <c r="E16" s="110"/>
      <c r="F16" s="110"/>
      <c r="G16" s="110"/>
      <c r="H16" s="110"/>
      <c r="I16" s="110"/>
      <c r="J16" s="110"/>
    </row>
    <row r="18" spans="1:5" x14ac:dyDescent="0.25">
      <c r="A18" s="90">
        <v>1</v>
      </c>
      <c r="E18" s="90">
        <v>4</v>
      </c>
    </row>
    <row r="22" spans="1:5" x14ac:dyDescent="0.25">
      <c r="A22" s="90">
        <v>2</v>
      </c>
      <c r="E22" s="90">
        <v>5</v>
      </c>
    </row>
    <row r="25" spans="1:5" x14ac:dyDescent="0.25">
      <c r="A25" s="90">
        <v>3</v>
      </c>
      <c r="E25" s="90">
        <v>6</v>
      </c>
    </row>
  </sheetData>
  <mergeCells count="1">
    <mergeCell ref="B16:D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J25"/>
  <sheetViews>
    <sheetView workbookViewId="0">
      <selection activeCell="O31" sqref="O31"/>
    </sheetView>
  </sheetViews>
  <sheetFormatPr defaultColWidth="8.85546875" defaultRowHeight="15" x14ac:dyDescent="0.25"/>
  <cols>
    <col min="1" max="1" width="3.7109375" style="90" customWidth="1"/>
    <col min="2" max="4" width="8.85546875" style="90"/>
    <col min="5" max="5" width="9.42578125" style="90" bestFit="1" customWidth="1"/>
    <col min="6" max="6" width="5.42578125" style="90" bestFit="1" customWidth="1"/>
    <col min="7" max="7" width="6.140625" style="90" bestFit="1" customWidth="1"/>
    <col min="8" max="8" width="10.85546875" style="90" customWidth="1"/>
    <col min="9" max="9" width="8.42578125" style="90" customWidth="1"/>
    <col min="10" max="10" width="8.5703125" style="90" customWidth="1"/>
    <col min="11" max="14" width="3.42578125" style="90" customWidth="1"/>
    <col min="15" max="16384" width="8.85546875" style="90"/>
  </cols>
  <sheetData>
    <row r="1" spans="2:10" ht="15.75" thickBot="1" x14ac:dyDescent="0.3"/>
    <row r="2" spans="2:10" ht="16.5" thickTop="1" thickBot="1" x14ac:dyDescent="0.3">
      <c r="B2" s="91" t="s">
        <v>115</v>
      </c>
      <c r="C2" s="91" t="s">
        <v>116</v>
      </c>
      <c r="D2" s="92" t="s">
        <v>117</v>
      </c>
      <c r="E2" s="93">
        <v>1</v>
      </c>
      <c r="F2" s="94">
        <v>2</v>
      </c>
      <c r="G2" s="94">
        <v>3</v>
      </c>
      <c r="H2" s="94">
        <v>4</v>
      </c>
      <c r="I2" s="94">
        <v>5</v>
      </c>
      <c r="J2" s="95">
        <v>6</v>
      </c>
    </row>
    <row r="3" spans="2:10" ht="16.5" thickTop="1" thickBot="1" x14ac:dyDescent="0.3">
      <c r="B3" s="96">
        <v>21</v>
      </c>
      <c r="C3" s="96">
        <v>-1</v>
      </c>
      <c r="D3" s="97">
        <v>-10</v>
      </c>
      <c r="E3" s="98">
        <f>EXP(C3)+(B3+(C3+D3)/(D3^3+1))^(1/3)</f>
        <v>3.1272857324181338</v>
      </c>
      <c r="F3" s="99">
        <f>(PI()+B3/2)/ABS(3*B3*C3-D3)</f>
        <v>0.2573885406337697</v>
      </c>
      <c r="G3" s="99">
        <f>SIN(B3)+COS(D3)-1/(PI()/2)</f>
        <v>-0.63903566290797775</v>
      </c>
      <c r="H3" s="99">
        <f>C3^2*COS((B3*PI()*D3)/(B3+C3))-SQRT(B3-C3)/(C3+D3)</f>
        <v>0.42640143271122039</v>
      </c>
      <c r="I3" s="100">
        <f>LOG(B3+C3,3)-MIN(B3:D3)</f>
        <v>12.726833027860842</v>
      </c>
      <c r="J3" s="101">
        <f>SQRT(B3^2+C3^2)-(B3^ABS(B3-C3))^(1/5)/(MAX(C3:D3)+3)</f>
        <v>-328629.93314587465</v>
      </c>
    </row>
    <row r="4" spans="2:10" ht="16.5" thickTop="1" thickBot="1" x14ac:dyDescent="0.3">
      <c r="B4" s="96">
        <v>22</v>
      </c>
      <c r="C4" s="96">
        <v>0</v>
      </c>
      <c r="D4" s="97">
        <v>-8</v>
      </c>
      <c r="E4" s="102">
        <f t="shared" ref="E4:E15" si="0">EXP(C4)+(B4+(C4+D4)/(D4^3+1))^(1/3)</f>
        <v>3.8027038328041267</v>
      </c>
      <c r="F4" s="103">
        <f t="shared" ref="F4:F15" si="1">(PI()+B4/2)/ABS(3*B4*C4-D4)</f>
        <v>1.7676990816987241</v>
      </c>
      <c r="G4" s="103">
        <f t="shared" ref="G4:G15" si="2">SIN(B4)+COS(D4)-1/(PI()/2)</f>
        <v>-0.79097111546659882</v>
      </c>
      <c r="H4" s="103">
        <f t="shared" ref="H4:H15" si="3">C4^2*COS((B4*PI()*D4)/(B4+C4))-SQRT(B4-C4)/(C4+D4)</f>
        <v>0.58630196997792872</v>
      </c>
      <c r="I4" s="4">
        <f t="shared" ref="I4:I15" si="4">LOG(B4+C4,3)-MIN(B4:D4)</f>
        <v>10.813588092215596</v>
      </c>
      <c r="J4" s="104">
        <f t="shared" ref="J4:J15" si="5">SQRT(B4^2+C4^2)-(B4^ABS(B4-C4))^(1/5)/(MAX(C4:D4)+3)</f>
        <v>-268845.64355653862</v>
      </c>
    </row>
    <row r="5" spans="2:10" ht="16.5" thickTop="1" thickBot="1" x14ac:dyDescent="0.3">
      <c r="B5" s="96">
        <v>23</v>
      </c>
      <c r="C5" s="96">
        <v>1</v>
      </c>
      <c r="D5" s="97">
        <v>-6</v>
      </c>
      <c r="E5" s="102">
        <f t="shared" si="0"/>
        <v>5.5631069845892629</v>
      </c>
      <c r="F5" s="103">
        <f t="shared" si="1"/>
        <v>0.19522123538119723</v>
      </c>
      <c r="G5" s="103">
        <f t="shared" si="2"/>
        <v>-0.52266988989238605</v>
      </c>
      <c r="H5" s="103">
        <f t="shared" si="3"/>
        <v>1.6451899331512323</v>
      </c>
      <c r="I5" s="4">
        <f t="shared" si="4"/>
        <v>8.8927892607143733</v>
      </c>
      <c r="J5" s="104">
        <f t="shared" si="5"/>
        <v>-245189.41167896256</v>
      </c>
    </row>
    <row r="6" spans="2:10" ht="16.5" thickTop="1" thickBot="1" x14ac:dyDescent="0.3">
      <c r="B6" s="96">
        <v>24</v>
      </c>
      <c r="C6" s="96">
        <v>2</v>
      </c>
      <c r="D6" s="97">
        <v>-4</v>
      </c>
      <c r="E6" s="102">
        <f t="shared" si="0"/>
        <v>10.274826504205691</v>
      </c>
      <c r="F6" s="103">
        <f t="shared" si="1"/>
        <v>0.1023080584702013</v>
      </c>
      <c r="G6" s="103">
        <f t="shared" si="2"/>
        <v>-2.1958417552378173</v>
      </c>
      <c r="H6" s="103">
        <f t="shared" si="3"/>
        <v>4.6174668668363399</v>
      </c>
      <c r="I6" s="4">
        <f t="shared" si="4"/>
        <v>6.96564727304425</v>
      </c>
      <c r="J6" s="104">
        <f t="shared" si="5"/>
        <v>-236545.8020484939</v>
      </c>
    </row>
    <row r="7" spans="2:10" ht="16.5" thickTop="1" thickBot="1" x14ac:dyDescent="0.3">
      <c r="B7" s="96">
        <v>25</v>
      </c>
      <c r="C7" s="96">
        <v>3</v>
      </c>
      <c r="D7" s="97">
        <v>-2</v>
      </c>
      <c r="E7" s="102">
        <f t="shared" si="0"/>
        <v>23.003974461315611</v>
      </c>
      <c r="F7" s="103">
        <f t="shared" si="1"/>
        <v>6.8905694509206139E-2</v>
      </c>
      <c r="G7" s="103">
        <f t="shared" si="2"/>
        <v>-1.1851183590124967</v>
      </c>
      <c r="H7" s="103">
        <f t="shared" si="3"/>
        <v>2.3460675823888373</v>
      </c>
      <c r="I7" s="4">
        <f t="shared" si="4"/>
        <v>5.0331032563043365</v>
      </c>
      <c r="J7" s="104">
        <f t="shared" si="5"/>
        <v>-235905.7007467926</v>
      </c>
    </row>
    <row r="8" spans="2:10" ht="16.5" thickTop="1" thickBot="1" x14ac:dyDescent="0.3">
      <c r="B8" s="96">
        <v>26</v>
      </c>
      <c r="C8" s="96">
        <v>4</v>
      </c>
      <c r="D8" s="97">
        <v>0</v>
      </c>
      <c r="E8" s="102">
        <f t="shared" si="0"/>
        <v>57.705382539098096</v>
      </c>
      <c r="F8" s="103">
        <f t="shared" si="1"/>
        <v>5.1735873889710876E-2</v>
      </c>
      <c r="G8" s="103">
        <f t="shared" si="2"/>
        <v>1.1259386781120213</v>
      </c>
      <c r="H8" s="103">
        <f t="shared" si="3"/>
        <v>14.827396060044142</v>
      </c>
      <c r="I8" s="4">
        <f t="shared" si="4"/>
        <v>3.0959032742893844</v>
      </c>
      <c r="J8" s="104">
        <f t="shared" si="5"/>
        <v>-240290.80323864217</v>
      </c>
    </row>
    <row r="9" spans="2:10" ht="16.5" thickTop="1" thickBot="1" x14ac:dyDescent="0.3">
      <c r="B9" s="96">
        <v>27</v>
      </c>
      <c r="C9" s="96">
        <v>5</v>
      </c>
      <c r="D9" s="97">
        <v>2</v>
      </c>
      <c r="E9" s="102">
        <f t="shared" si="0"/>
        <v>151.4416934239635</v>
      </c>
      <c r="F9" s="103">
        <f t="shared" si="1"/>
        <v>4.1294274574664502E-2</v>
      </c>
      <c r="G9" s="103">
        <f t="shared" si="2"/>
        <v>-9.6390680510220705E-2</v>
      </c>
      <c r="H9" s="103">
        <f t="shared" si="3"/>
        <v>13.219196431229557</v>
      </c>
      <c r="I9" s="4">
        <f t="shared" si="4"/>
        <v>1.154648767857287</v>
      </c>
      <c r="J9" s="104">
        <f t="shared" si="5"/>
        <v>-248234.72704464337</v>
      </c>
    </row>
    <row r="10" spans="2:10" ht="16.5" thickTop="1" thickBot="1" x14ac:dyDescent="0.3">
      <c r="B10" s="96">
        <v>28</v>
      </c>
      <c r="C10" s="96">
        <v>6</v>
      </c>
      <c r="D10" s="97">
        <v>4</v>
      </c>
      <c r="E10" s="102">
        <f t="shared" si="0"/>
        <v>406.47093382792252</v>
      </c>
      <c r="F10" s="103">
        <f t="shared" si="1"/>
        <v>3.4283185307179588E-2</v>
      </c>
      <c r="G10" s="103">
        <f t="shared" si="2"/>
        <v>-1.0193576049233242</v>
      </c>
      <c r="H10" s="103">
        <f t="shared" si="3"/>
        <v>-22.163888485635606</v>
      </c>
      <c r="I10" s="4">
        <f t="shared" si="4"/>
        <v>-0.79016832326597664</v>
      </c>
      <c r="J10" s="104">
        <f t="shared" si="5"/>
        <v>-258943.37489938433</v>
      </c>
    </row>
    <row r="11" spans="2:10" ht="16.5" thickTop="1" thickBot="1" x14ac:dyDescent="0.3">
      <c r="B11" s="96">
        <v>29</v>
      </c>
      <c r="C11" s="96">
        <v>7</v>
      </c>
      <c r="D11" s="97">
        <v>6</v>
      </c>
      <c r="E11" s="102">
        <f t="shared" si="0"/>
        <v>1099.7075893834763</v>
      </c>
      <c r="F11" s="103">
        <f t="shared" si="1"/>
        <v>2.9256372559850405E-2</v>
      </c>
      <c r="G11" s="103">
        <f t="shared" si="2"/>
        <v>-0.34008336993018295</v>
      </c>
      <c r="H11" s="103">
        <f t="shared" si="3"/>
        <v>-42.796045997731561</v>
      </c>
      <c r="I11" s="4">
        <f t="shared" si="4"/>
        <v>-2.7381404928570854</v>
      </c>
      <c r="J11" s="104">
        <f t="shared" si="5"/>
        <v>-271959.07347623497</v>
      </c>
    </row>
    <row r="12" spans="2:10" ht="16.5" thickTop="1" thickBot="1" x14ac:dyDescent="0.3">
      <c r="B12" s="96">
        <v>30</v>
      </c>
      <c r="C12" s="96">
        <v>8</v>
      </c>
      <c r="D12" s="97">
        <v>8</v>
      </c>
      <c r="E12" s="102">
        <f t="shared" si="0"/>
        <v>2984.0662959717947</v>
      </c>
      <c r="F12" s="103">
        <f t="shared" si="1"/>
        <v>2.5479764962907013E-2</v>
      </c>
      <c r="G12" s="103">
        <f t="shared" si="2"/>
        <v>-1.7701514302690566</v>
      </c>
      <c r="H12" s="103">
        <f t="shared" si="3"/>
        <v>34.711531134846439</v>
      </c>
      <c r="I12" s="4">
        <f t="shared" si="4"/>
        <v>-4.6889263871821676</v>
      </c>
      <c r="J12" s="104">
        <f t="shared" si="5"/>
        <v>-287007.90357261762</v>
      </c>
    </row>
    <row r="13" spans="2:10" ht="16.5" thickTop="1" thickBot="1" x14ac:dyDescent="0.3">
      <c r="B13" s="96">
        <v>31</v>
      </c>
      <c r="C13" s="96">
        <v>9</v>
      </c>
      <c r="D13" s="97">
        <v>10</v>
      </c>
      <c r="E13" s="102">
        <f t="shared" si="0"/>
        <v>8106.2259492432631</v>
      </c>
      <c r="F13" s="103">
        <f t="shared" si="1"/>
        <v>2.2541224490435059E-2</v>
      </c>
      <c r="G13" s="103">
        <f t="shared" si="2"/>
        <v>-1.879728946767099</v>
      </c>
      <c r="H13" s="103">
        <f t="shared" si="3"/>
        <v>57.028785288751116</v>
      </c>
      <c r="I13" s="4">
        <f t="shared" si="4"/>
        <v>-5.6422372185677006</v>
      </c>
      <c r="J13" s="104">
        <f t="shared" si="5"/>
        <v>-280542.15725137678</v>
      </c>
    </row>
    <row r="14" spans="2:10" ht="16.5" thickTop="1" thickBot="1" x14ac:dyDescent="0.3">
      <c r="B14" s="96">
        <v>32</v>
      </c>
      <c r="C14" s="96">
        <v>10</v>
      </c>
      <c r="D14" s="97">
        <v>12</v>
      </c>
      <c r="E14" s="102">
        <f t="shared" si="0"/>
        <v>22029.641017652357</v>
      </c>
      <c r="F14" s="103">
        <f t="shared" si="1"/>
        <v>2.0191553432056746E-2</v>
      </c>
      <c r="G14" s="103">
        <f t="shared" si="2"/>
        <v>0.75866086760660123</v>
      </c>
      <c r="H14" s="103">
        <f t="shared" si="3"/>
        <v>-90.310087506597569</v>
      </c>
      <c r="I14" s="4">
        <f t="shared" si="4"/>
        <v>-6.5978264972671203</v>
      </c>
      <c r="J14" s="104">
        <f t="shared" si="5"/>
        <v>-279586.74055743875</v>
      </c>
    </row>
    <row r="15" spans="2:10" ht="16.5" thickTop="1" thickBot="1" x14ac:dyDescent="0.3">
      <c r="B15" s="96">
        <v>33</v>
      </c>
      <c r="C15" s="96">
        <v>11</v>
      </c>
      <c r="D15" s="97">
        <v>14</v>
      </c>
      <c r="E15" s="105">
        <f t="shared" si="0"/>
        <v>59877.349544576595</v>
      </c>
      <c r="F15" s="106">
        <f t="shared" si="1"/>
        <v>1.8271248980083529E-2</v>
      </c>
      <c r="G15" s="106">
        <f t="shared" si="2"/>
        <v>0.50002930594751949</v>
      </c>
      <c r="H15" s="106">
        <f t="shared" si="3"/>
        <v>-0.18761663039299648</v>
      </c>
      <c r="I15" s="107">
        <f t="shared" si="4"/>
        <v>-7.5554821542129478</v>
      </c>
      <c r="J15" s="108">
        <f t="shared" si="5"/>
        <v>-282461.28732685698</v>
      </c>
    </row>
    <row r="16" spans="2:10" ht="15.75" thickTop="1" x14ac:dyDescent="0.25">
      <c r="B16" s="168" t="s">
        <v>118</v>
      </c>
      <c r="C16" s="169"/>
      <c r="D16" s="170"/>
      <c r="E16" s="110">
        <f>COUNTIF(E3:E15,"&gt;=25")</f>
        <v>8</v>
      </c>
      <c r="F16" s="110">
        <f t="shared" ref="F16:J16" si="6">COUNTIF(F3:F15,"&gt;=25")</f>
        <v>0</v>
      </c>
      <c r="G16" s="110">
        <f t="shared" si="6"/>
        <v>0</v>
      </c>
      <c r="H16" s="110">
        <f t="shared" si="6"/>
        <v>2</v>
      </c>
      <c r="I16" s="110">
        <f t="shared" si="6"/>
        <v>0</v>
      </c>
      <c r="J16" s="110">
        <f t="shared" si="6"/>
        <v>0</v>
      </c>
    </row>
    <row r="18" spans="5:5" x14ac:dyDescent="0.25">
      <c r="E18" s="90">
        <v>4</v>
      </c>
    </row>
    <row r="22" spans="5:5" x14ac:dyDescent="0.25">
      <c r="E22" s="90">
        <v>5</v>
      </c>
    </row>
    <row r="25" spans="5:5" x14ac:dyDescent="0.25">
      <c r="E25" s="90">
        <v>6</v>
      </c>
    </row>
  </sheetData>
  <mergeCells count="1"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2:G13"/>
  <sheetViews>
    <sheetView workbookViewId="0">
      <selection activeCell="J24" sqref="J24"/>
    </sheetView>
  </sheetViews>
  <sheetFormatPr defaultRowHeight="15" x14ac:dyDescent="0.25"/>
  <cols>
    <col min="5" max="5" width="8.85546875" customWidth="1"/>
    <col min="6" max="6" width="14.28515625" customWidth="1"/>
  </cols>
  <sheetData>
    <row r="2" spans="2:7" x14ac:dyDescent="0.25">
      <c r="B2" s="43" t="s">
        <v>54</v>
      </c>
    </row>
    <row r="3" spans="2:7" x14ac:dyDescent="0.25">
      <c r="B3" t="s">
        <v>69</v>
      </c>
      <c r="G3" s="1"/>
    </row>
    <row r="4" spans="2:7" x14ac:dyDescent="0.25">
      <c r="G4" s="1"/>
    </row>
    <row r="5" spans="2:7" x14ac:dyDescent="0.25">
      <c r="E5" s="4" t="s">
        <v>3</v>
      </c>
      <c r="F5" s="4" t="s">
        <v>4</v>
      </c>
    </row>
    <row r="6" spans="2:7" x14ac:dyDescent="0.25">
      <c r="B6" s="2" t="s">
        <v>0</v>
      </c>
      <c r="C6" s="2">
        <v>4</v>
      </c>
      <c r="E6" s="4">
        <v>1</v>
      </c>
      <c r="F6" s="2"/>
    </row>
    <row r="7" spans="2:7" x14ac:dyDescent="0.25">
      <c r="B7" s="2" t="s">
        <v>1</v>
      </c>
      <c r="C7" s="2">
        <v>3</v>
      </c>
      <c r="E7" s="4">
        <v>2</v>
      </c>
      <c r="F7" s="2"/>
    </row>
    <row r="8" spans="2:7" x14ac:dyDescent="0.25">
      <c r="B8" s="2" t="s">
        <v>2</v>
      </c>
      <c r="C8" s="2">
        <v>7</v>
      </c>
      <c r="E8" s="4">
        <v>3</v>
      </c>
      <c r="F8" s="2"/>
    </row>
    <row r="9" spans="2:7" x14ac:dyDescent="0.25">
      <c r="E9" s="4">
        <v>4</v>
      </c>
      <c r="F9" s="2"/>
    </row>
    <row r="10" spans="2:7" x14ac:dyDescent="0.25">
      <c r="E10" s="4">
        <v>5</v>
      </c>
      <c r="F10" s="2"/>
    </row>
    <row r="13" spans="2:7" x14ac:dyDescent="0.25">
      <c r="B13" s="3"/>
      <c r="C13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</xdr:col>
                <xdr:colOff>228600</xdr:colOff>
                <xdr:row>5</xdr:row>
                <xdr:rowOff>114300</xdr:rowOff>
              </from>
              <to>
                <xdr:col>9</xdr:col>
                <xdr:colOff>19050</xdr:colOff>
                <xdr:row>20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2:G12"/>
  <sheetViews>
    <sheetView workbookViewId="0">
      <selection activeCell="F25" sqref="F25"/>
    </sheetView>
  </sheetViews>
  <sheetFormatPr defaultRowHeight="15" x14ac:dyDescent="0.25"/>
  <cols>
    <col min="5" max="5" width="8.85546875" customWidth="1"/>
    <col min="6" max="6" width="14.28515625" style="6" customWidth="1"/>
  </cols>
  <sheetData>
    <row r="2" spans="2:7" x14ac:dyDescent="0.25">
      <c r="B2" s="43" t="s">
        <v>82</v>
      </c>
      <c r="G2" s="1"/>
    </row>
    <row r="3" spans="2:7" x14ac:dyDescent="0.25">
      <c r="G3" s="1"/>
    </row>
    <row r="4" spans="2:7" x14ac:dyDescent="0.25">
      <c r="E4" s="4" t="s">
        <v>3</v>
      </c>
      <c r="F4" s="7" t="s">
        <v>4</v>
      </c>
    </row>
    <row r="5" spans="2:7" x14ac:dyDescent="0.25">
      <c r="B5" s="2" t="s">
        <v>0</v>
      </c>
      <c r="C5" s="2">
        <v>4</v>
      </c>
      <c r="E5" s="4">
        <v>1</v>
      </c>
      <c r="F5" s="7">
        <f>(2-C5*C6)/3</f>
        <v>-3.3333333333333335</v>
      </c>
    </row>
    <row r="6" spans="2:7" x14ac:dyDescent="0.25">
      <c r="B6" s="2" t="s">
        <v>1</v>
      </c>
      <c r="C6" s="2">
        <v>3</v>
      </c>
      <c r="E6" s="4">
        <v>2</v>
      </c>
      <c r="F6" s="7">
        <f>(3^8-C5)/(C6+C7)</f>
        <v>655.7</v>
      </c>
    </row>
    <row r="7" spans="2:7" x14ac:dyDescent="0.25">
      <c r="B7" s="2" t="s">
        <v>2</v>
      </c>
      <c r="C7" s="2">
        <v>7</v>
      </c>
      <c r="E7" s="4">
        <v>3</v>
      </c>
      <c r="F7" s="7">
        <f>2/(5*C5+3*C6)*4</f>
        <v>0.27586206896551724</v>
      </c>
    </row>
    <row r="8" spans="2:7" x14ac:dyDescent="0.25">
      <c r="E8" s="4">
        <v>4</v>
      </c>
      <c r="F8" s="7">
        <f>5-C5*((3*C6^7+4)/2)</f>
        <v>-13125</v>
      </c>
    </row>
    <row r="9" spans="2:7" x14ac:dyDescent="0.25">
      <c r="E9" s="4">
        <v>5</v>
      </c>
      <c r="F9" s="7">
        <f>(26+C5^(C6+2))/(3*C5*C7*C7)</f>
        <v>1.7857142857142858</v>
      </c>
    </row>
    <row r="12" spans="2:7" x14ac:dyDescent="0.25">
      <c r="B12" s="3"/>
      <c r="C12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7</xdr:col>
                <xdr:colOff>285750</xdr:colOff>
                <xdr:row>1</xdr:row>
                <xdr:rowOff>142875</xdr:rowOff>
              </from>
              <to>
                <xdr:col>9</xdr:col>
                <xdr:colOff>76200</xdr:colOff>
                <xdr:row>16</xdr:row>
                <xdr:rowOff>66675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L38"/>
  <sheetViews>
    <sheetView workbookViewId="0">
      <selection activeCell="N28" sqref="N28"/>
    </sheetView>
  </sheetViews>
  <sheetFormatPr defaultRowHeight="15" x14ac:dyDescent="0.25"/>
  <cols>
    <col min="2" max="3" width="12.140625" customWidth="1"/>
    <col min="4" max="6" width="10.5703125" bestFit="1" customWidth="1"/>
  </cols>
  <sheetData>
    <row r="2" spans="2:12" x14ac:dyDescent="0.25">
      <c r="B2" s="43" t="s">
        <v>82</v>
      </c>
    </row>
    <row r="4" spans="2:12" x14ac:dyDescent="0.25">
      <c r="B4" s="8"/>
      <c r="C4" s="8"/>
      <c r="D4" s="8"/>
      <c r="E4" s="8"/>
      <c r="L4" s="1"/>
    </row>
    <row r="5" spans="2:12" x14ac:dyDescent="0.25">
      <c r="B5" s="8"/>
      <c r="C5" s="8"/>
    </row>
    <row r="6" spans="2:12" x14ac:dyDescent="0.25">
      <c r="B6" s="8"/>
      <c r="C6" s="8"/>
    </row>
    <row r="7" spans="2:12" x14ac:dyDescent="0.25">
      <c r="B7" s="8"/>
      <c r="C7" s="8"/>
    </row>
    <row r="8" spans="2:12" ht="46.5" customHeight="1" x14ac:dyDescent="0.25">
      <c r="B8" s="151" t="s">
        <v>5</v>
      </c>
      <c r="C8" s="152" t="s">
        <v>7</v>
      </c>
      <c r="D8" s="149" t="s">
        <v>6</v>
      </c>
      <c r="E8" s="149" t="s">
        <v>8</v>
      </c>
      <c r="F8" s="149" t="s">
        <v>9</v>
      </c>
      <c r="G8" s="149" t="s">
        <v>10</v>
      </c>
      <c r="H8" s="14" t="s">
        <v>11</v>
      </c>
      <c r="I8" s="15" t="s">
        <v>12</v>
      </c>
    </row>
    <row r="9" spans="2:12" ht="23.25" customHeight="1" x14ac:dyDescent="0.25">
      <c r="B9" s="151"/>
      <c r="C9" s="153"/>
      <c r="D9" s="150"/>
      <c r="E9" s="150"/>
      <c r="F9" s="150"/>
      <c r="G9" s="150"/>
      <c r="H9" s="2">
        <v>72.5</v>
      </c>
      <c r="I9" s="12">
        <v>0.1</v>
      </c>
    </row>
    <row r="10" spans="2:12" x14ac:dyDescent="0.25">
      <c r="B10" s="11">
        <v>125</v>
      </c>
      <c r="C10" s="112"/>
      <c r="D10" s="112"/>
      <c r="E10" s="112"/>
      <c r="F10" s="112"/>
      <c r="G10" s="112"/>
      <c r="H10" s="13"/>
      <c r="I10" s="13"/>
      <c r="J10" s="13"/>
    </row>
    <row r="11" spans="2:12" x14ac:dyDescent="0.25">
      <c r="B11" s="11">
        <v>215.34</v>
      </c>
      <c r="C11" s="112"/>
      <c r="D11" s="112"/>
      <c r="E11" s="112"/>
      <c r="F11" s="112"/>
      <c r="G11" s="112"/>
      <c r="H11" s="13"/>
      <c r="I11" s="13"/>
      <c r="J11" s="13"/>
    </row>
    <row r="12" spans="2:12" x14ac:dyDescent="0.25">
      <c r="B12" s="11">
        <v>56.89</v>
      </c>
      <c r="C12" s="112"/>
      <c r="D12" s="112"/>
      <c r="E12" s="112"/>
      <c r="F12" s="112"/>
      <c r="G12" s="112"/>
      <c r="H12" s="13"/>
      <c r="I12" s="13"/>
      <c r="J12" s="13"/>
    </row>
    <row r="13" spans="2:12" x14ac:dyDescent="0.25">
      <c r="B13" s="11">
        <v>100</v>
      </c>
      <c r="C13" s="112"/>
      <c r="D13" s="112"/>
      <c r="E13" s="112"/>
      <c r="F13" s="112"/>
      <c r="G13" s="112"/>
      <c r="H13" s="13"/>
      <c r="I13" s="13"/>
      <c r="J13" s="13"/>
    </row>
    <row r="14" spans="2:12" x14ac:dyDescent="0.25">
      <c r="B14" s="11">
        <v>560</v>
      </c>
      <c r="C14" s="112"/>
      <c r="D14" s="112"/>
      <c r="E14" s="112"/>
      <c r="F14" s="112"/>
      <c r="G14" s="112"/>
      <c r="H14" s="13"/>
      <c r="I14" s="13"/>
      <c r="J14" s="13"/>
    </row>
    <row r="15" spans="2:12" x14ac:dyDescent="0.25">
      <c r="H15" s="13"/>
      <c r="I15" s="13"/>
      <c r="J15" s="13"/>
    </row>
    <row r="16" spans="2:12" x14ac:dyDescent="0.25">
      <c r="B16" s="62" t="s">
        <v>83</v>
      </c>
      <c r="C16" t="s">
        <v>71</v>
      </c>
      <c r="F16" s="63"/>
      <c r="G16" s="63"/>
      <c r="H16" s="63"/>
      <c r="I16" s="63"/>
      <c r="J16" s="63"/>
    </row>
    <row r="17" spans="2:10" x14ac:dyDescent="0.25">
      <c r="F17" s="63"/>
      <c r="G17" s="63"/>
      <c r="H17" s="63"/>
      <c r="I17" s="63"/>
      <c r="J17" s="63"/>
    </row>
    <row r="18" spans="2:10" ht="30" x14ac:dyDescent="0.25">
      <c r="B18" s="64" t="s">
        <v>72</v>
      </c>
      <c r="C18" s="65">
        <v>30</v>
      </c>
      <c r="F18" s="63"/>
      <c r="G18" s="63"/>
      <c r="H18" s="63"/>
      <c r="I18" s="63"/>
      <c r="J18" s="63"/>
    </row>
    <row r="19" spans="2:10" x14ac:dyDescent="0.25">
      <c r="B19" s="66"/>
      <c r="C19" s="67"/>
      <c r="D19" s="68"/>
      <c r="F19" s="63"/>
      <c r="G19" s="63"/>
      <c r="H19" s="63"/>
      <c r="I19" s="63"/>
      <c r="J19" s="63"/>
    </row>
    <row r="20" spans="2:10" ht="45.75" thickBot="1" x14ac:dyDescent="0.3">
      <c r="B20" s="69" t="s">
        <v>73</v>
      </c>
      <c r="C20" s="70" t="s">
        <v>74</v>
      </c>
      <c r="D20" s="71" t="s">
        <v>75</v>
      </c>
      <c r="F20" s="63"/>
      <c r="G20" s="63"/>
      <c r="H20" s="63"/>
      <c r="I20" s="63"/>
      <c r="J20" s="63"/>
    </row>
    <row r="21" spans="2:10" ht="15.75" thickTop="1" x14ac:dyDescent="0.25">
      <c r="B21" s="72" t="s">
        <v>76</v>
      </c>
      <c r="C21" s="72">
        <v>7</v>
      </c>
      <c r="D21" s="73"/>
      <c r="F21" s="146" t="s">
        <v>77</v>
      </c>
      <c r="G21" s="146"/>
      <c r="H21" s="146"/>
      <c r="I21" s="146"/>
      <c r="J21" s="146"/>
    </row>
    <row r="22" spans="2:10" x14ac:dyDescent="0.25">
      <c r="B22" s="2" t="s">
        <v>78</v>
      </c>
      <c r="C22" s="2">
        <v>17</v>
      </c>
      <c r="D22" s="73"/>
      <c r="F22" s="146"/>
      <c r="G22" s="146"/>
      <c r="H22" s="146"/>
      <c r="I22" s="146"/>
      <c r="J22" s="146"/>
    </row>
    <row r="23" spans="2:10" x14ac:dyDescent="0.25">
      <c r="B23" s="2" t="s">
        <v>79</v>
      </c>
      <c r="C23" s="2">
        <v>3</v>
      </c>
      <c r="D23" s="73"/>
      <c r="F23" s="146"/>
      <c r="G23" s="146"/>
      <c r="H23" s="146"/>
      <c r="I23" s="146"/>
      <c r="J23" s="146"/>
    </row>
    <row r="24" spans="2:10" x14ac:dyDescent="0.25">
      <c r="B24" s="2" t="s">
        <v>80</v>
      </c>
      <c r="C24" s="2">
        <v>2</v>
      </c>
      <c r="D24" s="73"/>
      <c r="F24" s="146"/>
      <c r="G24" s="146"/>
      <c r="H24" s="146"/>
      <c r="I24" s="146"/>
      <c r="J24" s="146"/>
    </row>
    <row r="25" spans="2:10" x14ac:dyDescent="0.25">
      <c r="B25" s="2" t="s">
        <v>81</v>
      </c>
      <c r="C25" s="2">
        <v>1</v>
      </c>
      <c r="D25" s="73"/>
      <c r="F25" s="146"/>
      <c r="G25" s="146"/>
      <c r="H25" s="146"/>
      <c r="I25" s="146"/>
      <c r="J25" s="146"/>
    </row>
    <row r="27" spans="2:10" x14ac:dyDescent="0.25">
      <c r="B27" s="74" t="s">
        <v>99</v>
      </c>
      <c r="C27" t="s">
        <v>84</v>
      </c>
    </row>
    <row r="28" spans="2:10" x14ac:dyDescent="0.25">
      <c r="B28" s="74"/>
    </row>
    <row r="29" spans="2:10" x14ac:dyDescent="0.25">
      <c r="B29" t="s">
        <v>85</v>
      </c>
    </row>
    <row r="30" spans="2:10" ht="30.75" thickBot="1" x14ac:dyDescent="0.3">
      <c r="B30" s="71" t="s">
        <v>86</v>
      </c>
      <c r="C30" s="71" t="s">
        <v>87</v>
      </c>
      <c r="D30" s="71" t="s">
        <v>88</v>
      </c>
      <c r="E30" s="75" t="s">
        <v>89</v>
      </c>
      <c r="F30" s="75" t="s">
        <v>90</v>
      </c>
      <c r="G30" s="76">
        <v>0.2</v>
      </c>
    </row>
    <row r="31" spans="2:10" ht="15.75" thickTop="1" x14ac:dyDescent="0.25">
      <c r="B31" s="72" t="s">
        <v>91</v>
      </c>
      <c r="C31" s="77">
        <v>28.59</v>
      </c>
      <c r="D31" s="72">
        <v>2</v>
      </c>
      <c r="E31" s="78"/>
      <c r="F31" s="13"/>
    </row>
    <row r="32" spans="2:10" x14ac:dyDescent="0.25">
      <c r="B32" s="2" t="s">
        <v>92</v>
      </c>
      <c r="C32" s="79">
        <v>44.5</v>
      </c>
      <c r="D32" s="2">
        <v>5</v>
      </c>
      <c r="E32" s="78"/>
      <c r="F32" s="13"/>
    </row>
    <row r="33" spans="2:6" x14ac:dyDescent="0.25">
      <c r="B33" s="2" t="s">
        <v>93</v>
      </c>
      <c r="C33" s="79">
        <v>79.989999999999995</v>
      </c>
      <c r="D33" s="2">
        <v>1</v>
      </c>
      <c r="E33" s="78"/>
      <c r="F33" s="13"/>
    </row>
    <row r="34" spans="2:6" x14ac:dyDescent="0.25">
      <c r="B34" s="2" t="s">
        <v>94</v>
      </c>
      <c r="C34" s="79">
        <v>76.400000000000006</v>
      </c>
      <c r="D34" s="2">
        <v>4</v>
      </c>
      <c r="E34" s="78"/>
      <c r="F34" s="13"/>
    </row>
    <row r="35" spans="2:6" x14ac:dyDescent="0.25">
      <c r="B35" s="2" t="s">
        <v>95</v>
      </c>
      <c r="C35" s="79">
        <v>53.9</v>
      </c>
      <c r="D35" s="2">
        <v>6</v>
      </c>
      <c r="E35" s="78"/>
      <c r="F35" s="13"/>
    </row>
    <row r="36" spans="2:6" x14ac:dyDescent="0.25">
      <c r="B36" s="2" t="s">
        <v>96</v>
      </c>
      <c r="C36" s="79">
        <v>57.8</v>
      </c>
      <c r="D36" s="2">
        <v>3</v>
      </c>
      <c r="E36" s="78"/>
      <c r="F36" s="13"/>
    </row>
    <row r="37" spans="2:6" ht="15.75" thickBot="1" x14ac:dyDescent="0.3">
      <c r="B37" s="80" t="s">
        <v>97</v>
      </c>
      <c r="C37" s="81">
        <v>114.56</v>
      </c>
      <c r="D37" s="80">
        <v>2</v>
      </c>
      <c r="E37" s="78"/>
      <c r="F37" s="13"/>
    </row>
    <row r="38" spans="2:6" ht="15.75" thickTop="1" x14ac:dyDescent="0.25">
      <c r="B38" s="147" t="s">
        <v>98</v>
      </c>
      <c r="C38" s="148"/>
      <c r="D38" s="148"/>
      <c r="E38" s="72"/>
      <c r="F38" s="13"/>
    </row>
  </sheetData>
  <mergeCells count="8">
    <mergeCell ref="F21:J25"/>
    <mergeCell ref="B38:D38"/>
    <mergeCell ref="G8:G9"/>
    <mergeCell ref="B8:B9"/>
    <mergeCell ref="D8:D9"/>
    <mergeCell ref="E8:E9"/>
    <mergeCell ref="C8:C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L42"/>
  <sheetViews>
    <sheetView topLeftCell="A16" workbookViewId="0">
      <selection activeCell="I19" sqref="I19"/>
    </sheetView>
  </sheetViews>
  <sheetFormatPr defaultRowHeight="15" x14ac:dyDescent="0.25"/>
  <cols>
    <col min="2" max="3" width="12.140625" customWidth="1"/>
    <col min="4" max="6" width="10.5703125" bestFit="1" customWidth="1"/>
  </cols>
  <sheetData>
    <row r="2" spans="2:12" x14ac:dyDescent="0.25">
      <c r="B2" s="43" t="s">
        <v>82</v>
      </c>
    </row>
    <row r="4" spans="2:12" x14ac:dyDescent="0.25">
      <c r="B4" s="8"/>
      <c r="C4" s="8"/>
      <c r="D4" s="8"/>
      <c r="E4" s="8"/>
      <c r="L4" s="1"/>
    </row>
    <row r="5" spans="2:12" x14ac:dyDescent="0.25">
      <c r="B5" s="8"/>
      <c r="C5" s="8"/>
    </row>
    <row r="6" spans="2:12" x14ac:dyDescent="0.25">
      <c r="B6" s="8"/>
      <c r="C6" s="8"/>
    </row>
    <row r="7" spans="2:12" x14ac:dyDescent="0.25">
      <c r="B7" s="8"/>
      <c r="C7" s="8"/>
    </row>
    <row r="8" spans="2:12" ht="46.5" customHeight="1" x14ac:dyDescent="0.25">
      <c r="B8" s="151" t="s">
        <v>5</v>
      </c>
      <c r="C8" s="152" t="s">
        <v>7</v>
      </c>
      <c r="D8" s="149" t="s">
        <v>6</v>
      </c>
      <c r="E8" s="149" t="s">
        <v>8</v>
      </c>
      <c r="F8" s="149" t="s">
        <v>9</v>
      </c>
      <c r="G8" s="149" t="s">
        <v>10</v>
      </c>
      <c r="H8" s="60" t="s">
        <v>11</v>
      </c>
      <c r="I8" s="61" t="s">
        <v>12</v>
      </c>
    </row>
    <row r="9" spans="2:12" ht="23.25" customHeight="1" x14ac:dyDescent="0.25">
      <c r="B9" s="151"/>
      <c r="C9" s="153"/>
      <c r="D9" s="150"/>
      <c r="E9" s="150"/>
      <c r="F9" s="150"/>
      <c r="G9" s="150"/>
      <c r="H9" s="2">
        <v>72.5</v>
      </c>
      <c r="I9" s="12">
        <v>0.1</v>
      </c>
    </row>
    <row r="10" spans="2:12" x14ac:dyDescent="0.25">
      <c r="B10" s="11">
        <v>125</v>
      </c>
      <c r="C10" s="11">
        <f>B10+B10*$I$9</f>
        <v>137.5</v>
      </c>
      <c r="D10" s="11">
        <f>C10+C10*5%</f>
        <v>144.375</v>
      </c>
      <c r="E10" s="11">
        <f>D10/6</f>
        <v>24.0625</v>
      </c>
      <c r="F10" s="11">
        <f>C10*80%</f>
        <v>110</v>
      </c>
      <c r="G10" s="44">
        <f>C10/$H$9</f>
        <v>1.896551724137931</v>
      </c>
      <c r="H10" s="13"/>
      <c r="I10" s="13"/>
      <c r="J10" s="13"/>
    </row>
    <row r="11" spans="2:12" x14ac:dyDescent="0.25">
      <c r="B11" s="11">
        <v>215.34</v>
      </c>
      <c r="C11" s="11">
        <f t="shared" ref="C11:C14" si="0">B11+B11*$I$9</f>
        <v>236.874</v>
      </c>
      <c r="D11" s="11">
        <f t="shared" ref="D11:D14" si="1">C11+C11*5%</f>
        <v>248.71770000000001</v>
      </c>
      <c r="E11" s="11">
        <f t="shared" ref="E11:E14" si="2">D11/6</f>
        <v>41.452950000000001</v>
      </c>
      <c r="F11" s="11">
        <f t="shared" ref="F11:F14" si="3">C11*80%</f>
        <v>189.4992</v>
      </c>
      <c r="G11" s="44">
        <f t="shared" ref="G11:G14" si="4">C11/$H$9</f>
        <v>3.2672275862068965</v>
      </c>
      <c r="H11" s="13"/>
      <c r="I11" s="13"/>
      <c r="J11" s="13"/>
    </row>
    <row r="12" spans="2:12" x14ac:dyDescent="0.25">
      <c r="B12" s="11">
        <v>56.89</v>
      </c>
      <c r="C12" s="11">
        <f t="shared" si="0"/>
        <v>62.579000000000001</v>
      </c>
      <c r="D12" s="11">
        <f t="shared" si="1"/>
        <v>65.707949999999997</v>
      </c>
      <c r="E12" s="11">
        <f t="shared" si="2"/>
        <v>10.951324999999999</v>
      </c>
      <c r="F12" s="11">
        <f t="shared" si="3"/>
        <v>50.063200000000002</v>
      </c>
      <c r="G12" s="44">
        <f t="shared" si="4"/>
        <v>0.86315862068965521</v>
      </c>
      <c r="H12" s="13"/>
      <c r="I12" s="13"/>
      <c r="J12" s="13"/>
    </row>
    <row r="13" spans="2:12" x14ac:dyDescent="0.25">
      <c r="B13" s="11">
        <v>100</v>
      </c>
      <c r="C13" s="11">
        <f t="shared" si="0"/>
        <v>110</v>
      </c>
      <c r="D13" s="11">
        <f t="shared" si="1"/>
        <v>115.5</v>
      </c>
      <c r="E13" s="11">
        <f t="shared" si="2"/>
        <v>19.25</v>
      </c>
      <c r="F13" s="11">
        <f t="shared" si="3"/>
        <v>88</v>
      </c>
      <c r="G13" s="44">
        <f t="shared" si="4"/>
        <v>1.5172413793103448</v>
      </c>
      <c r="H13" s="13"/>
      <c r="I13" s="13"/>
      <c r="J13" s="13"/>
    </row>
    <row r="14" spans="2:12" x14ac:dyDescent="0.25">
      <c r="B14" s="11">
        <v>560</v>
      </c>
      <c r="C14" s="11">
        <f t="shared" si="0"/>
        <v>616</v>
      </c>
      <c r="D14" s="11">
        <f t="shared" si="1"/>
        <v>646.79999999999995</v>
      </c>
      <c r="E14" s="11">
        <f t="shared" si="2"/>
        <v>107.8</v>
      </c>
      <c r="F14" s="11">
        <f t="shared" si="3"/>
        <v>492.8</v>
      </c>
      <c r="G14" s="44">
        <f t="shared" si="4"/>
        <v>8.4965517241379303</v>
      </c>
      <c r="H14" s="13"/>
      <c r="I14" s="13"/>
      <c r="J14" s="13"/>
    </row>
    <row r="15" spans="2:12" x14ac:dyDescent="0.25">
      <c r="H15" s="13"/>
      <c r="I15" s="13"/>
      <c r="J15" s="13"/>
    </row>
    <row r="17" spans="2:10" x14ac:dyDescent="0.25">
      <c r="B17" s="62" t="s">
        <v>83</v>
      </c>
      <c r="C17" t="s">
        <v>71</v>
      </c>
      <c r="F17" s="63"/>
      <c r="G17" s="63"/>
      <c r="H17" s="63"/>
      <c r="I17" s="63"/>
      <c r="J17" s="63"/>
    </row>
    <row r="18" spans="2:10" x14ac:dyDescent="0.25">
      <c r="F18" s="63"/>
      <c r="G18" s="63"/>
      <c r="H18" s="63"/>
      <c r="I18" s="63"/>
      <c r="J18" s="63"/>
    </row>
    <row r="19" spans="2:10" ht="30" x14ac:dyDescent="0.25">
      <c r="B19" s="64" t="s">
        <v>72</v>
      </c>
      <c r="C19" s="65">
        <v>30</v>
      </c>
      <c r="F19" s="63"/>
      <c r="G19" s="63"/>
      <c r="H19" s="63"/>
      <c r="I19" s="63"/>
      <c r="J19" s="63"/>
    </row>
    <row r="20" spans="2:10" x14ac:dyDescent="0.25">
      <c r="B20" s="66"/>
      <c r="C20" s="67"/>
      <c r="D20" s="68"/>
      <c r="F20" s="63"/>
      <c r="G20" s="63"/>
      <c r="H20" s="63"/>
      <c r="I20" s="63"/>
      <c r="J20" s="63"/>
    </row>
    <row r="21" spans="2:10" ht="45.75" thickBot="1" x14ac:dyDescent="0.3">
      <c r="B21" s="69" t="s">
        <v>73</v>
      </c>
      <c r="C21" s="70" t="s">
        <v>74</v>
      </c>
      <c r="D21" s="71" t="s">
        <v>75</v>
      </c>
      <c r="F21" s="63"/>
      <c r="G21" s="63"/>
      <c r="H21" s="63"/>
      <c r="I21" s="63"/>
      <c r="J21" s="63"/>
    </row>
    <row r="22" spans="2:10" ht="15.75" thickTop="1" x14ac:dyDescent="0.25">
      <c r="B22" s="72" t="s">
        <v>76</v>
      </c>
      <c r="C22" s="72">
        <v>7</v>
      </c>
      <c r="D22" s="73">
        <f>C22/C$19</f>
        <v>0.23333333333333334</v>
      </c>
      <c r="F22" s="146" t="s">
        <v>77</v>
      </c>
      <c r="G22" s="146"/>
      <c r="H22" s="146"/>
      <c r="I22" s="146"/>
      <c r="J22" s="146"/>
    </row>
    <row r="23" spans="2:10" x14ac:dyDescent="0.25">
      <c r="B23" s="2" t="s">
        <v>78</v>
      </c>
      <c r="C23" s="2">
        <v>17</v>
      </c>
      <c r="D23" s="73">
        <f t="shared" ref="D23:D26" si="5">C23/C$19</f>
        <v>0.56666666666666665</v>
      </c>
      <c r="F23" s="146"/>
      <c r="G23" s="146"/>
      <c r="H23" s="146"/>
      <c r="I23" s="146"/>
      <c r="J23" s="146"/>
    </row>
    <row r="24" spans="2:10" x14ac:dyDescent="0.25">
      <c r="B24" s="2" t="s">
        <v>79</v>
      </c>
      <c r="C24" s="2">
        <v>3</v>
      </c>
      <c r="D24" s="73">
        <f t="shared" si="5"/>
        <v>0.1</v>
      </c>
      <c r="F24" s="146"/>
      <c r="G24" s="146"/>
      <c r="H24" s="146"/>
      <c r="I24" s="146"/>
      <c r="J24" s="146"/>
    </row>
    <row r="25" spans="2:10" x14ac:dyDescent="0.25">
      <c r="B25" s="2" t="s">
        <v>80</v>
      </c>
      <c r="C25" s="2">
        <v>2</v>
      </c>
      <c r="D25" s="73">
        <f t="shared" si="5"/>
        <v>6.6666666666666666E-2</v>
      </c>
      <c r="F25" s="146"/>
      <c r="G25" s="146"/>
      <c r="H25" s="146"/>
      <c r="I25" s="146"/>
      <c r="J25" s="146"/>
    </row>
    <row r="26" spans="2:10" x14ac:dyDescent="0.25">
      <c r="B26" s="2" t="s">
        <v>81</v>
      </c>
      <c r="C26" s="2">
        <v>1</v>
      </c>
      <c r="D26" s="73">
        <f t="shared" si="5"/>
        <v>3.3333333333333333E-2</v>
      </c>
      <c r="F26" s="146"/>
      <c r="G26" s="146"/>
      <c r="H26" s="146"/>
      <c r="I26" s="146"/>
      <c r="J26" s="146"/>
    </row>
    <row r="31" spans="2:10" x14ac:dyDescent="0.25">
      <c r="B31" s="74" t="s">
        <v>99</v>
      </c>
      <c r="C31" t="s">
        <v>84</v>
      </c>
    </row>
    <row r="32" spans="2:10" x14ac:dyDescent="0.25">
      <c r="B32" s="74"/>
    </row>
    <row r="33" spans="2:7" x14ac:dyDescent="0.25">
      <c r="B33" t="s">
        <v>85</v>
      </c>
    </row>
    <row r="34" spans="2:7" ht="30.75" thickBot="1" x14ac:dyDescent="0.3">
      <c r="B34" s="71" t="s">
        <v>86</v>
      </c>
      <c r="C34" s="71" t="s">
        <v>87</v>
      </c>
      <c r="D34" s="71" t="s">
        <v>88</v>
      </c>
      <c r="E34" s="75" t="s">
        <v>89</v>
      </c>
      <c r="F34" s="75" t="s">
        <v>90</v>
      </c>
      <c r="G34" s="76">
        <v>0.2</v>
      </c>
    </row>
    <row r="35" spans="2:7" ht="15.75" thickTop="1" x14ac:dyDescent="0.25">
      <c r="B35" s="72" t="s">
        <v>91</v>
      </c>
      <c r="C35" s="77">
        <v>28.59</v>
      </c>
      <c r="D35" s="72">
        <v>2</v>
      </c>
      <c r="E35" s="78">
        <f>(C35+C35*G$34)*D35</f>
        <v>68.616</v>
      </c>
      <c r="F35" s="13"/>
    </row>
    <row r="36" spans="2:7" x14ac:dyDescent="0.25">
      <c r="B36" s="2" t="s">
        <v>92</v>
      </c>
      <c r="C36" s="79">
        <v>44.5</v>
      </c>
      <c r="D36" s="2">
        <v>5</v>
      </c>
      <c r="E36" s="78">
        <f>(C36+C36*G$34)*D36</f>
        <v>267</v>
      </c>
      <c r="F36" s="13"/>
    </row>
    <row r="37" spans="2:7" x14ac:dyDescent="0.25">
      <c r="B37" s="2" t="s">
        <v>93</v>
      </c>
      <c r="C37" s="79">
        <v>79.989999999999995</v>
      </c>
      <c r="D37" s="2">
        <v>1</v>
      </c>
      <c r="E37" s="78">
        <f t="shared" ref="E37:E41" si="6">(C37+C37*G$34)*D37</f>
        <v>95.988</v>
      </c>
      <c r="F37" s="13"/>
    </row>
    <row r="38" spans="2:7" x14ac:dyDescent="0.25">
      <c r="B38" s="2" t="s">
        <v>94</v>
      </c>
      <c r="C38" s="79">
        <v>76.400000000000006</v>
      </c>
      <c r="D38" s="2">
        <v>4</v>
      </c>
      <c r="E38" s="78">
        <f t="shared" si="6"/>
        <v>366.72</v>
      </c>
      <c r="F38" s="13"/>
    </row>
    <row r="39" spans="2:7" x14ac:dyDescent="0.25">
      <c r="B39" s="2" t="s">
        <v>95</v>
      </c>
      <c r="C39" s="79">
        <v>53.9</v>
      </c>
      <c r="D39" s="2">
        <v>6</v>
      </c>
      <c r="E39" s="78">
        <f t="shared" si="6"/>
        <v>388.08000000000004</v>
      </c>
      <c r="F39" s="13"/>
    </row>
    <row r="40" spans="2:7" x14ac:dyDescent="0.25">
      <c r="B40" s="2" t="s">
        <v>96</v>
      </c>
      <c r="C40" s="79">
        <v>57.8</v>
      </c>
      <c r="D40" s="2">
        <v>3</v>
      </c>
      <c r="E40" s="78">
        <f t="shared" si="6"/>
        <v>208.07999999999998</v>
      </c>
      <c r="F40" s="13"/>
    </row>
    <row r="41" spans="2:7" ht="15.75" thickBot="1" x14ac:dyDescent="0.3">
      <c r="B41" s="80" t="s">
        <v>97</v>
      </c>
      <c r="C41" s="81">
        <v>114.56</v>
      </c>
      <c r="D41" s="80">
        <v>2</v>
      </c>
      <c r="E41" s="78">
        <f t="shared" si="6"/>
        <v>274.94400000000002</v>
      </c>
      <c r="F41" s="13"/>
    </row>
    <row r="42" spans="2:7" ht="15.75" thickTop="1" x14ac:dyDescent="0.25">
      <c r="B42" s="147" t="s">
        <v>98</v>
      </c>
      <c r="C42" s="148"/>
      <c r="D42" s="148"/>
      <c r="E42" s="72">
        <f>SUM(E35:E41)</f>
        <v>1669.4279999999999</v>
      </c>
      <c r="F42" s="13"/>
    </row>
  </sheetData>
  <mergeCells count="8">
    <mergeCell ref="F22:J26"/>
    <mergeCell ref="B42:D42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5"/>
  <sheetViews>
    <sheetView topLeftCell="A28" workbookViewId="0">
      <selection activeCell="L30" sqref="L30"/>
    </sheetView>
  </sheetViews>
  <sheetFormatPr defaultRowHeight="15" x14ac:dyDescent="0.25"/>
  <cols>
    <col min="4" max="4" width="11.85546875" customWidth="1"/>
    <col min="5" max="5" width="13" customWidth="1"/>
    <col min="6" max="6" width="13.140625" customWidth="1"/>
    <col min="7" max="7" width="13.28515625" customWidth="1"/>
    <col min="8" max="8" width="16.5703125" customWidth="1"/>
    <col min="9" max="9" width="14.5703125" customWidth="1"/>
  </cols>
  <sheetData>
    <row r="2" spans="1:12" x14ac:dyDescent="0.25">
      <c r="B2" s="43" t="s">
        <v>54</v>
      </c>
    </row>
    <row r="4" spans="1:12" s="9" customFormat="1" ht="50.25" customHeight="1" x14ac:dyDescent="0.25">
      <c r="A4" s="10"/>
      <c r="B4" s="19"/>
      <c r="C4" s="26" t="s">
        <v>18</v>
      </c>
      <c r="D4" s="26" t="s">
        <v>19</v>
      </c>
      <c r="E4" s="27" t="s">
        <v>20</v>
      </c>
      <c r="F4" s="27" t="s">
        <v>21</v>
      </c>
      <c r="G4" s="18"/>
      <c r="H4" s="18"/>
      <c r="I4" s="18"/>
      <c r="J4" s="18"/>
      <c r="K4" s="18"/>
    </row>
    <row r="5" spans="1:12" x14ac:dyDescent="0.25">
      <c r="B5" s="3"/>
      <c r="C5" s="20" t="s">
        <v>22</v>
      </c>
      <c r="D5" s="21">
        <v>50000</v>
      </c>
      <c r="E5" s="24"/>
      <c r="F5" s="24"/>
      <c r="G5" s="3"/>
      <c r="H5" s="3"/>
      <c r="I5" s="3"/>
      <c r="J5" s="3"/>
      <c r="K5" s="3"/>
    </row>
    <row r="6" spans="1:12" x14ac:dyDescent="0.25">
      <c r="B6" s="3"/>
      <c r="C6" s="20" t="s">
        <v>23</v>
      </c>
      <c r="D6" s="21">
        <v>32000</v>
      </c>
      <c r="E6" s="3"/>
      <c r="F6" s="3"/>
      <c r="G6" s="3"/>
      <c r="H6" s="3"/>
      <c r="I6" s="3"/>
      <c r="J6" s="3"/>
      <c r="K6" s="3"/>
    </row>
    <row r="7" spans="1:12" x14ac:dyDescent="0.25">
      <c r="B7" s="3"/>
      <c r="C7" s="20" t="s">
        <v>24</v>
      </c>
      <c r="D7" s="21">
        <v>52000</v>
      </c>
      <c r="E7" s="3"/>
      <c r="F7" s="3"/>
      <c r="G7" s="3"/>
      <c r="H7" s="3"/>
      <c r="I7" s="3"/>
      <c r="J7" s="3"/>
      <c r="K7" s="3"/>
      <c r="L7" s="3"/>
    </row>
    <row r="8" spans="1:12" x14ac:dyDescent="0.25">
      <c r="B8" s="3"/>
      <c r="C8" s="20" t="s">
        <v>25</v>
      </c>
      <c r="D8" s="21">
        <v>48000</v>
      </c>
      <c r="E8" s="3"/>
      <c r="F8" s="3"/>
      <c r="G8" s="3"/>
      <c r="H8" s="3"/>
      <c r="I8" s="3"/>
      <c r="J8" s="3"/>
      <c r="K8" s="3"/>
      <c r="L8" s="3"/>
    </row>
    <row r="9" spans="1:12" x14ac:dyDescent="0.25">
      <c r="B9" s="3"/>
      <c r="C9" s="20" t="s">
        <v>26</v>
      </c>
      <c r="D9" s="21">
        <v>39000</v>
      </c>
      <c r="E9" s="3"/>
      <c r="F9" s="3"/>
      <c r="G9" s="3"/>
      <c r="H9" s="3"/>
      <c r="I9" s="3"/>
      <c r="J9" s="3"/>
      <c r="K9" s="3"/>
      <c r="L9" s="3"/>
    </row>
    <row r="10" spans="1:12" x14ac:dyDescent="0.25">
      <c r="B10" s="3"/>
      <c r="C10" s="20" t="s">
        <v>27</v>
      </c>
      <c r="D10" s="21">
        <v>49000</v>
      </c>
      <c r="E10" s="3"/>
      <c r="F10" s="3"/>
      <c r="G10" s="3"/>
      <c r="H10" s="3"/>
      <c r="I10" s="3"/>
      <c r="J10" s="3"/>
      <c r="K10" s="3"/>
      <c r="L10" s="3"/>
    </row>
    <row r="11" spans="1:12" x14ac:dyDescent="0.25">
      <c r="B11" s="3"/>
      <c r="C11" s="20" t="s">
        <v>28</v>
      </c>
      <c r="D11" s="21">
        <v>55000</v>
      </c>
      <c r="E11" s="3"/>
      <c r="F11" s="3"/>
      <c r="G11" s="3"/>
      <c r="H11" s="3"/>
      <c r="I11" s="3"/>
      <c r="J11" s="3"/>
      <c r="K11" s="3"/>
      <c r="L11" s="3"/>
    </row>
    <row r="12" spans="1:12" x14ac:dyDescent="0.25">
      <c r="B12" s="3"/>
      <c r="C12" s="20" t="s">
        <v>29</v>
      </c>
      <c r="D12" s="21">
        <v>32000</v>
      </c>
      <c r="E12" s="3"/>
      <c r="F12" s="3"/>
      <c r="G12" s="3"/>
      <c r="H12" s="3"/>
      <c r="I12" s="3"/>
      <c r="J12" s="3"/>
      <c r="K12" s="3"/>
      <c r="L12" s="3"/>
    </row>
    <row r="13" spans="1:12" x14ac:dyDescent="0.25">
      <c r="B13" s="3"/>
      <c r="C13" s="20" t="s">
        <v>30</v>
      </c>
      <c r="D13" s="21">
        <v>45000</v>
      </c>
      <c r="E13" s="3"/>
      <c r="F13" s="3"/>
      <c r="G13" s="3"/>
      <c r="H13" s="3"/>
      <c r="I13" s="3"/>
      <c r="J13" s="3"/>
      <c r="K13" s="3"/>
      <c r="L13" s="3"/>
    </row>
    <row r="14" spans="1:12" x14ac:dyDescent="0.25">
      <c r="B14" s="3"/>
      <c r="C14" s="20" t="s">
        <v>31</v>
      </c>
      <c r="D14" s="21">
        <v>40000</v>
      </c>
      <c r="E14" s="3"/>
      <c r="F14" s="3"/>
      <c r="G14" s="3"/>
      <c r="H14" s="3"/>
      <c r="I14" s="3"/>
      <c r="J14" s="3"/>
      <c r="K14" s="3"/>
      <c r="L14" s="3"/>
    </row>
    <row r="15" spans="1:12" x14ac:dyDescent="0.25">
      <c r="B15" s="3"/>
      <c r="C15" s="25" t="s">
        <v>32</v>
      </c>
      <c r="D15" s="2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B16" s="3"/>
      <c r="C16" s="3"/>
      <c r="D16" s="3"/>
      <c r="E16" s="3"/>
      <c r="F16" s="16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3"/>
      <c r="E17" s="3"/>
      <c r="F17" s="16"/>
      <c r="G17" s="3"/>
      <c r="H17" s="3"/>
      <c r="I17" s="3"/>
      <c r="J17" s="3"/>
      <c r="K17" s="3"/>
      <c r="L17" s="3"/>
    </row>
    <row r="18" spans="2:12" x14ac:dyDescent="0.25">
      <c r="B18" s="43" t="s">
        <v>55</v>
      </c>
      <c r="C18" s="3"/>
      <c r="D18" s="3"/>
      <c r="E18" s="3"/>
      <c r="F18" s="16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16"/>
      <c r="G19" s="3"/>
      <c r="H19" s="3"/>
      <c r="I19" s="3"/>
      <c r="J19" s="3"/>
      <c r="K19" s="3"/>
      <c r="L19" s="3"/>
    </row>
    <row r="20" spans="2:12" x14ac:dyDescent="0.25">
      <c r="B20" s="3" t="s">
        <v>70</v>
      </c>
      <c r="C20" s="3"/>
      <c r="D20" s="3"/>
      <c r="E20" s="3"/>
      <c r="F20" s="16"/>
      <c r="G20" s="3"/>
      <c r="H20" s="3"/>
      <c r="I20" s="3"/>
      <c r="J20" s="3"/>
      <c r="K20" s="3"/>
      <c r="L20" s="3"/>
    </row>
    <row r="21" spans="2:12" ht="15.75" thickBot="1" x14ac:dyDescent="0.3">
      <c r="B21" s="3"/>
      <c r="C21" s="3"/>
      <c r="D21" s="3"/>
      <c r="E21" s="3"/>
      <c r="F21" s="16"/>
      <c r="G21" s="3"/>
      <c r="H21" s="3"/>
      <c r="I21" s="3"/>
      <c r="J21" s="3"/>
      <c r="K21" s="3"/>
      <c r="L21" s="3"/>
    </row>
    <row r="22" spans="2:12" ht="15.75" thickBot="1" x14ac:dyDescent="0.3">
      <c r="B22" s="3"/>
      <c r="C22" s="28" t="s">
        <v>17</v>
      </c>
      <c r="D22" s="29" t="s">
        <v>18</v>
      </c>
      <c r="E22" s="30" t="s">
        <v>33</v>
      </c>
      <c r="F22" s="31" t="s">
        <v>19</v>
      </c>
      <c r="G22" s="9"/>
      <c r="H22" s="161" t="s">
        <v>34</v>
      </c>
      <c r="I22" s="162"/>
      <c r="J22" s="3"/>
      <c r="K22" s="3"/>
      <c r="L22" s="3"/>
    </row>
    <row r="23" spans="2:12" x14ac:dyDescent="0.25">
      <c r="B23" s="3"/>
      <c r="C23" s="32">
        <v>1</v>
      </c>
      <c r="D23" s="33" t="s">
        <v>35</v>
      </c>
      <c r="E23" s="34">
        <v>7</v>
      </c>
      <c r="F23" s="35"/>
      <c r="H23" s="163" t="s">
        <v>36</v>
      </c>
      <c r="I23" s="164"/>
      <c r="J23" s="3"/>
      <c r="K23" s="3"/>
      <c r="L23" s="3"/>
    </row>
    <row r="24" spans="2:12" x14ac:dyDescent="0.25">
      <c r="B24" s="3"/>
      <c r="C24" s="36">
        <v>2</v>
      </c>
      <c r="D24" s="5" t="s">
        <v>37</v>
      </c>
      <c r="E24" s="37">
        <v>3</v>
      </c>
      <c r="F24" s="35"/>
      <c r="H24" s="155"/>
      <c r="I24" s="157"/>
      <c r="J24" s="3"/>
      <c r="K24" s="3"/>
      <c r="L24" s="3"/>
    </row>
    <row r="25" spans="2:12" x14ac:dyDescent="0.25">
      <c r="C25" s="36">
        <v>3</v>
      </c>
      <c r="D25" s="5" t="s">
        <v>38</v>
      </c>
      <c r="E25" s="37">
        <v>5</v>
      </c>
      <c r="F25" s="35"/>
      <c r="H25" s="155" t="s">
        <v>39</v>
      </c>
      <c r="I25" s="156"/>
    </row>
    <row r="26" spans="2:12" x14ac:dyDescent="0.25">
      <c r="C26" s="36">
        <v>4</v>
      </c>
      <c r="D26" s="5" t="s">
        <v>40</v>
      </c>
      <c r="E26" s="37">
        <v>12</v>
      </c>
      <c r="F26" s="35"/>
      <c r="H26" s="155"/>
      <c r="I26" s="157"/>
    </row>
    <row r="27" spans="2:12" x14ac:dyDescent="0.25">
      <c r="C27" s="36">
        <v>5</v>
      </c>
      <c r="D27" s="5" t="s">
        <v>41</v>
      </c>
      <c r="E27" s="37">
        <v>9</v>
      </c>
      <c r="F27" s="35"/>
      <c r="H27" s="155" t="s">
        <v>42</v>
      </c>
      <c r="I27" s="156"/>
    </row>
    <row r="28" spans="2:12" x14ac:dyDescent="0.25">
      <c r="C28" s="36">
        <v>6</v>
      </c>
      <c r="D28" s="5" t="s">
        <v>43</v>
      </c>
      <c r="E28" s="37">
        <v>23</v>
      </c>
      <c r="F28" s="35"/>
      <c r="H28" s="155"/>
      <c r="I28" s="157"/>
    </row>
    <row r="29" spans="2:12" x14ac:dyDescent="0.25">
      <c r="C29" s="36">
        <v>7</v>
      </c>
      <c r="D29" s="5" t="s">
        <v>44</v>
      </c>
      <c r="E29" s="37">
        <v>8</v>
      </c>
      <c r="F29" s="35"/>
      <c r="H29" s="155" t="s">
        <v>45</v>
      </c>
      <c r="I29" s="156"/>
    </row>
    <row r="30" spans="2:12" x14ac:dyDescent="0.25">
      <c r="C30" s="36">
        <v>8</v>
      </c>
      <c r="D30" s="5" t="s">
        <v>24</v>
      </c>
      <c r="E30" s="37">
        <v>2</v>
      </c>
      <c r="F30" s="35"/>
      <c r="H30" s="155"/>
      <c r="I30" s="157"/>
    </row>
    <row r="31" spans="2:12" ht="15.75" thickBot="1" x14ac:dyDescent="0.3">
      <c r="C31" s="36">
        <v>9</v>
      </c>
      <c r="D31" s="5" t="s">
        <v>46</v>
      </c>
      <c r="E31" s="37">
        <v>16</v>
      </c>
      <c r="F31" s="35"/>
    </row>
    <row r="32" spans="2:12" ht="15.75" thickBot="1" x14ac:dyDescent="0.3">
      <c r="C32" s="36">
        <v>10</v>
      </c>
      <c r="D32" s="5" t="s">
        <v>47</v>
      </c>
      <c r="E32" s="37">
        <v>19</v>
      </c>
      <c r="F32" s="35"/>
      <c r="H32" s="38" t="s">
        <v>50</v>
      </c>
      <c r="I32" s="39">
        <v>22000</v>
      </c>
    </row>
    <row r="33" spans="2:12" ht="15.75" thickBot="1" x14ac:dyDescent="0.3">
      <c r="C33" s="36">
        <v>11</v>
      </c>
      <c r="D33" s="5" t="s">
        <v>48</v>
      </c>
      <c r="E33" s="37">
        <v>5</v>
      </c>
      <c r="F33" s="35"/>
    </row>
    <row r="34" spans="2:12" ht="15.75" thickBot="1" x14ac:dyDescent="0.3">
      <c r="C34" s="36">
        <v>12</v>
      </c>
      <c r="D34" s="5" t="s">
        <v>49</v>
      </c>
      <c r="E34" s="37">
        <v>7</v>
      </c>
      <c r="F34" s="35"/>
      <c r="H34" s="38" t="s">
        <v>53</v>
      </c>
      <c r="I34" s="39">
        <v>2500</v>
      </c>
    </row>
    <row r="35" spans="2:12" x14ac:dyDescent="0.25">
      <c r="C35" s="36">
        <v>13</v>
      </c>
      <c r="D35" s="5" t="s">
        <v>51</v>
      </c>
      <c r="E35" s="37">
        <v>4</v>
      </c>
      <c r="F35" s="35"/>
    </row>
    <row r="36" spans="2:12" ht="15.75" thickBot="1" x14ac:dyDescent="0.3">
      <c r="C36" s="40">
        <v>14</v>
      </c>
      <c r="D36" s="41" t="s">
        <v>52</v>
      </c>
      <c r="E36" s="42">
        <v>10</v>
      </c>
      <c r="F36" s="56"/>
    </row>
    <row r="40" spans="2:12" x14ac:dyDescent="0.25">
      <c r="B40" s="43" t="s">
        <v>56</v>
      </c>
      <c r="H40" s="3"/>
      <c r="I40" s="3"/>
    </row>
    <row r="41" spans="2:12" x14ac:dyDescent="0.25">
      <c r="H41" s="3"/>
      <c r="I41" s="3"/>
    </row>
    <row r="42" spans="2:12" x14ac:dyDescent="0.25">
      <c r="B42" s="17" t="s">
        <v>15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17" t="s">
        <v>16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17" t="s">
        <v>13</v>
      </c>
      <c r="C44" s="3"/>
      <c r="D44" s="3"/>
      <c r="E44" s="3"/>
      <c r="F44" s="3"/>
      <c r="G44" s="3"/>
      <c r="J44" s="3"/>
      <c r="K44" s="3"/>
      <c r="L44" s="3"/>
    </row>
    <row r="45" spans="2:12" x14ac:dyDescent="0.25">
      <c r="B45" s="17" t="s">
        <v>14</v>
      </c>
      <c r="C45" s="3"/>
      <c r="D45" s="3"/>
      <c r="E45" s="3"/>
      <c r="F45" s="3"/>
      <c r="G45" s="3"/>
      <c r="J45" s="3"/>
      <c r="K45" s="3"/>
      <c r="L45" s="3"/>
    </row>
    <row r="47" spans="2:12" x14ac:dyDescent="0.25">
      <c r="F47" s="45" t="s">
        <v>67</v>
      </c>
      <c r="G47" s="111">
        <v>12.45</v>
      </c>
    </row>
    <row r="49" spans="2:7" x14ac:dyDescent="0.25">
      <c r="B49" s="154" t="s">
        <v>57</v>
      </c>
      <c r="C49" s="46"/>
      <c r="D49" s="57" t="s">
        <v>58</v>
      </c>
      <c r="E49" s="57" t="s">
        <v>59</v>
      </c>
      <c r="F49" s="58" t="s">
        <v>60</v>
      </c>
      <c r="G49" s="57" t="s">
        <v>61</v>
      </c>
    </row>
    <row r="50" spans="2:7" x14ac:dyDescent="0.25">
      <c r="B50" s="154"/>
      <c r="C50" s="22" t="s">
        <v>62</v>
      </c>
      <c r="D50" s="4">
        <v>120</v>
      </c>
      <c r="E50" s="48">
        <v>114</v>
      </c>
      <c r="F50" s="4"/>
      <c r="G50" s="49"/>
    </row>
    <row r="51" spans="2:7" x14ac:dyDescent="0.25">
      <c r="B51" s="154"/>
      <c r="C51" s="22" t="s">
        <v>63</v>
      </c>
      <c r="D51" s="4">
        <v>130</v>
      </c>
      <c r="E51" s="4">
        <v>68</v>
      </c>
      <c r="F51" s="4"/>
      <c r="G51" s="49"/>
    </row>
    <row r="52" spans="2:7" x14ac:dyDescent="0.25">
      <c r="B52" s="154"/>
      <c r="C52" s="22" t="s">
        <v>64</v>
      </c>
      <c r="D52" s="4">
        <v>100</v>
      </c>
      <c r="E52" s="4">
        <v>92</v>
      </c>
      <c r="F52" s="4"/>
      <c r="G52" s="49"/>
    </row>
    <row r="53" spans="2:7" ht="15.75" thickBot="1" x14ac:dyDescent="0.3">
      <c r="B53" s="154"/>
      <c r="C53" s="22" t="s">
        <v>65</v>
      </c>
      <c r="D53" s="47">
        <v>125</v>
      </c>
      <c r="E53" s="47">
        <v>84</v>
      </c>
      <c r="F53" s="50"/>
      <c r="G53" s="52"/>
    </row>
    <row r="54" spans="2:7" ht="15.75" thickTop="1" x14ac:dyDescent="0.25">
      <c r="B54" s="154"/>
      <c r="C54" s="59" t="s">
        <v>66</v>
      </c>
      <c r="D54" s="53"/>
      <c r="E54" s="53"/>
      <c r="F54" s="54"/>
      <c r="G54" s="51"/>
    </row>
    <row r="55" spans="2:7" x14ac:dyDescent="0.25">
      <c r="D55" s="158" t="s">
        <v>68</v>
      </c>
      <c r="E55" s="159"/>
      <c r="F55" s="160"/>
      <c r="G55" s="55"/>
    </row>
  </sheetData>
  <mergeCells count="11">
    <mergeCell ref="B49:B54"/>
    <mergeCell ref="H27:H28"/>
    <mergeCell ref="I27:I28"/>
    <mergeCell ref="D55:F55"/>
    <mergeCell ref="H22:I22"/>
    <mergeCell ref="H23:H24"/>
    <mergeCell ref="I23:I24"/>
    <mergeCell ref="H25:H26"/>
    <mergeCell ref="I25:I26"/>
    <mergeCell ref="H29:H30"/>
    <mergeCell ref="I29:I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5"/>
  <sheetViews>
    <sheetView topLeftCell="A22" workbookViewId="0">
      <selection activeCell="H50" sqref="H50"/>
    </sheetView>
  </sheetViews>
  <sheetFormatPr defaultRowHeight="15" x14ac:dyDescent="0.25"/>
  <cols>
    <col min="4" max="4" width="11.85546875" customWidth="1"/>
    <col min="5" max="5" width="13" customWidth="1"/>
    <col min="6" max="6" width="13.140625" customWidth="1"/>
    <col min="7" max="7" width="13.28515625" customWidth="1"/>
    <col min="8" max="8" width="16.5703125" customWidth="1"/>
    <col min="9" max="9" width="14.5703125" customWidth="1"/>
  </cols>
  <sheetData>
    <row r="2" spans="1:12" x14ac:dyDescent="0.25">
      <c r="B2" s="43" t="s">
        <v>54</v>
      </c>
    </row>
    <row r="4" spans="1:12" s="9" customFormat="1" ht="50.25" customHeight="1" x14ac:dyDescent="0.25">
      <c r="A4" s="10"/>
      <c r="B4" s="19"/>
      <c r="C4" s="26" t="s">
        <v>18</v>
      </c>
      <c r="D4" s="26" t="s">
        <v>19</v>
      </c>
      <c r="E4" s="27" t="s">
        <v>20</v>
      </c>
      <c r="F4" s="27" t="s">
        <v>21</v>
      </c>
      <c r="G4" s="18"/>
      <c r="H4" s="18"/>
      <c r="I4" s="18"/>
      <c r="J4" s="18"/>
      <c r="K4" s="18"/>
    </row>
    <row r="5" spans="1:12" x14ac:dyDescent="0.25">
      <c r="B5" s="3"/>
      <c r="C5" s="20" t="s">
        <v>22</v>
      </c>
      <c r="D5" s="21">
        <v>50000</v>
      </c>
      <c r="E5" s="24">
        <f>MIN(D5:D14)</f>
        <v>32000</v>
      </c>
      <c r="F5" s="24">
        <f>MAX(D5:D14)</f>
        <v>55000</v>
      </c>
      <c r="G5" s="3"/>
      <c r="H5" s="3"/>
      <c r="I5" s="3"/>
      <c r="J5" s="3"/>
      <c r="K5" s="3"/>
    </row>
    <row r="6" spans="1:12" x14ac:dyDescent="0.25">
      <c r="B6" s="3"/>
      <c r="C6" s="20" t="s">
        <v>23</v>
      </c>
      <c r="D6" s="21">
        <v>32000</v>
      </c>
      <c r="E6" s="3"/>
      <c r="F6" s="3"/>
      <c r="G6" s="3"/>
      <c r="H6" s="3"/>
      <c r="I6" s="3"/>
      <c r="J6" s="3"/>
      <c r="K6" s="3"/>
    </row>
    <row r="7" spans="1:12" x14ac:dyDescent="0.25">
      <c r="B7" s="3"/>
      <c r="C7" s="20" t="s">
        <v>24</v>
      </c>
      <c r="D7" s="21">
        <v>52000</v>
      </c>
      <c r="E7" s="3"/>
      <c r="F7" s="3"/>
      <c r="G7" s="3"/>
      <c r="H7" s="3"/>
      <c r="I7" s="3"/>
      <c r="J7" s="3"/>
      <c r="K7" s="3"/>
      <c r="L7" s="3"/>
    </row>
    <row r="8" spans="1:12" x14ac:dyDescent="0.25">
      <c r="B8" s="3"/>
      <c r="C8" s="20" t="s">
        <v>25</v>
      </c>
      <c r="D8" s="21">
        <v>48000</v>
      </c>
      <c r="E8" s="3"/>
      <c r="F8" s="3"/>
      <c r="G8" s="3"/>
      <c r="H8" s="3"/>
      <c r="I8" s="3"/>
      <c r="J8" s="3"/>
      <c r="K8" s="3"/>
      <c r="L8" s="3"/>
    </row>
    <row r="9" spans="1:12" x14ac:dyDescent="0.25">
      <c r="B9" s="3"/>
      <c r="C9" s="20" t="s">
        <v>26</v>
      </c>
      <c r="D9" s="21">
        <v>39000</v>
      </c>
      <c r="E9" s="3"/>
      <c r="F9" s="3"/>
      <c r="G9" s="3"/>
      <c r="H9" s="3"/>
      <c r="I9" s="3"/>
      <c r="J9" s="3"/>
      <c r="K9" s="3"/>
      <c r="L9" s="3"/>
    </row>
    <row r="10" spans="1:12" x14ac:dyDescent="0.25">
      <c r="B10" s="3"/>
      <c r="C10" s="20" t="s">
        <v>27</v>
      </c>
      <c r="D10" s="21">
        <v>49000</v>
      </c>
      <c r="E10" s="3"/>
      <c r="F10" s="3"/>
      <c r="G10" s="3"/>
      <c r="H10" s="3"/>
      <c r="I10" s="3"/>
      <c r="J10" s="3"/>
      <c r="K10" s="3"/>
      <c r="L10" s="3"/>
    </row>
    <row r="11" spans="1:12" x14ac:dyDescent="0.25">
      <c r="B11" s="3"/>
      <c r="C11" s="20" t="s">
        <v>28</v>
      </c>
      <c r="D11" s="21">
        <v>55000</v>
      </c>
      <c r="E11" s="3"/>
      <c r="F11" s="3"/>
      <c r="G11" s="3"/>
      <c r="H11" s="3"/>
      <c r="I11" s="3"/>
      <c r="J11" s="3"/>
      <c r="K11" s="3"/>
      <c r="L11" s="3"/>
    </row>
    <row r="12" spans="1:12" x14ac:dyDescent="0.25">
      <c r="B12" s="3"/>
      <c r="C12" s="20" t="s">
        <v>29</v>
      </c>
      <c r="D12" s="21">
        <v>32000</v>
      </c>
      <c r="E12" s="3"/>
      <c r="F12" s="3"/>
      <c r="G12" s="3"/>
      <c r="H12" s="3"/>
      <c r="I12" s="3"/>
      <c r="J12" s="3"/>
      <c r="K12" s="3"/>
      <c r="L12" s="3"/>
    </row>
    <row r="13" spans="1:12" x14ac:dyDescent="0.25">
      <c r="B13" s="3"/>
      <c r="C13" s="20" t="s">
        <v>30</v>
      </c>
      <c r="D13" s="21">
        <v>45000</v>
      </c>
      <c r="E13" s="3"/>
      <c r="F13" s="3"/>
      <c r="G13" s="3"/>
      <c r="H13" s="3"/>
      <c r="I13" s="3"/>
      <c r="J13" s="3"/>
      <c r="K13" s="3"/>
      <c r="L13" s="3"/>
    </row>
    <row r="14" spans="1:12" x14ac:dyDescent="0.25">
      <c r="B14" s="3"/>
      <c r="C14" s="20" t="s">
        <v>31</v>
      </c>
      <c r="D14" s="21">
        <v>40000</v>
      </c>
      <c r="E14" s="3"/>
      <c r="F14" s="3"/>
      <c r="G14" s="3"/>
      <c r="H14" s="3"/>
      <c r="I14" s="3"/>
      <c r="J14" s="3"/>
      <c r="K14" s="3"/>
      <c r="L14" s="3"/>
    </row>
    <row r="15" spans="1:12" x14ac:dyDescent="0.25">
      <c r="B15" s="3"/>
      <c r="C15" s="25" t="s">
        <v>32</v>
      </c>
      <c r="D15" s="23">
        <f>AVERAGE(D5:D14)</f>
        <v>44200</v>
      </c>
      <c r="E15" s="3"/>
      <c r="F15" s="3"/>
      <c r="G15" s="3"/>
      <c r="H15" s="3"/>
      <c r="I15" s="3"/>
      <c r="J15" s="3"/>
      <c r="K15" s="3"/>
      <c r="L15" s="3"/>
    </row>
    <row r="16" spans="1:12" x14ac:dyDescent="0.25">
      <c r="B16" s="3"/>
      <c r="C16" s="3"/>
      <c r="D16" s="3"/>
      <c r="E16" s="3"/>
      <c r="F16" s="16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3"/>
      <c r="E17" s="3"/>
      <c r="F17" s="16"/>
      <c r="G17" s="3"/>
      <c r="H17" s="3"/>
      <c r="I17" s="3"/>
      <c r="J17" s="3"/>
      <c r="K17" s="3"/>
      <c r="L17" s="3"/>
    </row>
    <row r="18" spans="2:12" x14ac:dyDescent="0.25">
      <c r="B18" s="43" t="s">
        <v>55</v>
      </c>
      <c r="C18" s="3"/>
      <c r="D18" s="3"/>
      <c r="E18" s="3"/>
      <c r="F18" s="16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16"/>
      <c r="G19" s="3"/>
      <c r="H19" s="3"/>
      <c r="I19" s="3"/>
      <c r="J19" s="3"/>
      <c r="K19" s="3"/>
      <c r="L19" s="3"/>
    </row>
    <row r="20" spans="2:12" x14ac:dyDescent="0.25">
      <c r="B20" s="3" t="s">
        <v>70</v>
      </c>
      <c r="C20" s="3"/>
      <c r="D20" s="3"/>
      <c r="E20" s="3"/>
      <c r="F20" s="16"/>
      <c r="G20" s="3"/>
      <c r="H20" s="3"/>
      <c r="I20" s="3"/>
      <c r="J20" s="3"/>
      <c r="K20" s="3"/>
      <c r="L20" s="3"/>
    </row>
    <row r="21" spans="2:12" ht="15.75" thickBot="1" x14ac:dyDescent="0.3">
      <c r="B21" s="3"/>
      <c r="C21" s="3"/>
      <c r="D21" s="3"/>
      <c r="E21" s="3"/>
      <c r="F21" s="16"/>
      <c r="G21" s="3"/>
      <c r="H21" s="3"/>
      <c r="I21" s="3"/>
      <c r="J21" s="3"/>
      <c r="K21" s="3"/>
      <c r="L21" s="3"/>
    </row>
    <row r="22" spans="2:12" ht="15.75" thickBot="1" x14ac:dyDescent="0.3">
      <c r="B22" s="3"/>
      <c r="C22" s="28" t="s">
        <v>17</v>
      </c>
      <c r="D22" s="29" t="s">
        <v>18</v>
      </c>
      <c r="E22" s="30" t="s">
        <v>33</v>
      </c>
      <c r="F22" s="31" t="s">
        <v>19</v>
      </c>
      <c r="G22" s="9"/>
      <c r="H22" s="161" t="s">
        <v>34</v>
      </c>
      <c r="I22" s="162"/>
      <c r="J22" s="3"/>
      <c r="K22" s="3"/>
      <c r="L22" s="3"/>
    </row>
    <row r="23" spans="2:12" x14ac:dyDescent="0.25">
      <c r="B23" s="3"/>
      <c r="C23" s="32">
        <v>1</v>
      </c>
      <c r="D23" s="33" t="s">
        <v>35</v>
      </c>
      <c r="E23" s="34">
        <v>7</v>
      </c>
      <c r="F23" s="35">
        <f>$I$32+E23*$I$34</f>
        <v>39500</v>
      </c>
      <c r="H23" s="163" t="s">
        <v>36</v>
      </c>
      <c r="I23" s="164">
        <f>MAX(F23:F36)</f>
        <v>79500</v>
      </c>
      <c r="J23" s="3"/>
      <c r="K23" s="3"/>
      <c r="L23" s="3"/>
    </row>
    <row r="24" spans="2:12" x14ac:dyDescent="0.25">
      <c r="B24" s="3"/>
      <c r="C24" s="36">
        <v>2</v>
      </c>
      <c r="D24" s="5" t="s">
        <v>37</v>
      </c>
      <c r="E24" s="37">
        <v>3</v>
      </c>
      <c r="F24" s="35">
        <f t="shared" ref="F24:F36" si="0">$I$32+E24*$I$34</f>
        <v>29500</v>
      </c>
      <c r="H24" s="155"/>
      <c r="I24" s="157"/>
      <c r="J24" s="3"/>
      <c r="K24" s="3"/>
      <c r="L24" s="3"/>
    </row>
    <row r="25" spans="2:12" x14ac:dyDescent="0.25">
      <c r="C25" s="36">
        <v>3</v>
      </c>
      <c r="D25" s="5" t="s">
        <v>38</v>
      </c>
      <c r="E25" s="37">
        <v>5</v>
      </c>
      <c r="F25" s="35">
        <f t="shared" si="0"/>
        <v>34500</v>
      </c>
      <c r="H25" s="155" t="s">
        <v>39</v>
      </c>
      <c r="I25" s="156">
        <f>MIN(F23:F36)</f>
        <v>27000</v>
      </c>
    </row>
    <row r="26" spans="2:12" x14ac:dyDescent="0.25">
      <c r="C26" s="36">
        <v>4</v>
      </c>
      <c r="D26" s="5" t="s">
        <v>40</v>
      </c>
      <c r="E26" s="37">
        <v>12</v>
      </c>
      <c r="F26" s="35">
        <f t="shared" si="0"/>
        <v>52000</v>
      </c>
      <c r="H26" s="155"/>
      <c r="I26" s="157"/>
    </row>
    <row r="27" spans="2:12" x14ac:dyDescent="0.25">
      <c r="C27" s="36">
        <v>5</v>
      </c>
      <c r="D27" s="5" t="s">
        <v>41</v>
      </c>
      <c r="E27" s="37">
        <v>9</v>
      </c>
      <c r="F27" s="35">
        <f t="shared" si="0"/>
        <v>44500</v>
      </c>
      <c r="H27" s="155" t="s">
        <v>42</v>
      </c>
      <c r="I27" s="156">
        <f>AVERAGE(F23:F36)</f>
        <v>45214.285714285717</v>
      </c>
    </row>
    <row r="28" spans="2:12" x14ac:dyDescent="0.25">
      <c r="C28" s="36">
        <v>6</v>
      </c>
      <c r="D28" s="5" t="s">
        <v>43</v>
      </c>
      <c r="E28" s="37">
        <v>23</v>
      </c>
      <c r="F28" s="35">
        <f t="shared" si="0"/>
        <v>79500</v>
      </c>
      <c r="H28" s="155"/>
      <c r="I28" s="157"/>
    </row>
    <row r="29" spans="2:12" x14ac:dyDescent="0.25">
      <c r="C29" s="36">
        <v>7</v>
      </c>
      <c r="D29" s="5" t="s">
        <v>44</v>
      </c>
      <c r="E29" s="37">
        <v>8</v>
      </c>
      <c r="F29" s="35">
        <f t="shared" si="0"/>
        <v>42000</v>
      </c>
      <c r="H29" s="155" t="s">
        <v>45</v>
      </c>
      <c r="I29" s="156">
        <f>SUM(F23:F36)</f>
        <v>633000</v>
      </c>
    </row>
    <row r="30" spans="2:12" x14ac:dyDescent="0.25">
      <c r="C30" s="36">
        <v>8</v>
      </c>
      <c r="D30" s="5" t="s">
        <v>24</v>
      </c>
      <c r="E30" s="37">
        <v>2</v>
      </c>
      <c r="F30" s="35">
        <f t="shared" si="0"/>
        <v>27000</v>
      </c>
      <c r="H30" s="155"/>
      <c r="I30" s="157"/>
    </row>
    <row r="31" spans="2:12" ht="15.75" thickBot="1" x14ac:dyDescent="0.3">
      <c r="C31" s="36">
        <v>9</v>
      </c>
      <c r="D31" s="5" t="s">
        <v>46</v>
      </c>
      <c r="E31" s="37">
        <v>16</v>
      </c>
      <c r="F31" s="35">
        <f t="shared" si="0"/>
        <v>62000</v>
      </c>
    </row>
    <row r="32" spans="2:12" ht="15.75" thickBot="1" x14ac:dyDescent="0.3">
      <c r="C32" s="36">
        <v>10</v>
      </c>
      <c r="D32" s="5" t="s">
        <v>47</v>
      </c>
      <c r="E32" s="37">
        <v>19</v>
      </c>
      <c r="F32" s="35">
        <f t="shared" si="0"/>
        <v>69500</v>
      </c>
      <c r="H32" s="38" t="s">
        <v>50</v>
      </c>
      <c r="I32" s="39">
        <v>22000</v>
      </c>
    </row>
    <row r="33" spans="2:12" ht="15.75" thickBot="1" x14ac:dyDescent="0.3">
      <c r="C33" s="36">
        <v>11</v>
      </c>
      <c r="D33" s="5" t="s">
        <v>48</v>
      </c>
      <c r="E33" s="37">
        <v>5</v>
      </c>
      <c r="F33" s="35">
        <f t="shared" si="0"/>
        <v>34500</v>
      </c>
    </row>
    <row r="34" spans="2:12" ht="15.75" thickBot="1" x14ac:dyDescent="0.3">
      <c r="C34" s="36">
        <v>12</v>
      </c>
      <c r="D34" s="5" t="s">
        <v>49</v>
      </c>
      <c r="E34" s="37">
        <v>7</v>
      </c>
      <c r="F34" s="35">
        <f t="shared" si="0"/>
        <v>39500</v>
      </c>
      <c r="H34" s="38" t="s">
        <v>53</v>
      </c>
      <c r="I34" s="39">
        <v>2500</v>
      </c>
    </row>
    <row r="35" spans="2:12" x14ac:dyDescent="0.25">
      <c r="C35" s="36">
        <v>13</v>
      </c>
      <c r="D35" s="5" t="s">
        <v>51</v>
      </c>
      <c r="E35" s="37">
        <v>4</v>
      </c>
      <c r="F35" s="35">
        <f t="shared" si="0"/>
        <v>32000</v>
      </c>
    </row>
    <row r="36" spans="2:12" ht="15.75" thickBot="1" x14ac:dyDescent="0.3">
      <c r="C36" s="40">
        <v>14</v>
      </c>
      <c r="D36" s="41" t="s">
        <v>52</v>
      </c>
      <c r="E36" s="42">
        <v>10</v>
      </c>
      <c r="F36" s="56">
        <f t="shared" si="0"/>
        <v>47000</v>
      </c>
    </row>
    <row r="40" spans="2:12" x14ac:dyDescent="0.25">
      <c r="B40" s="43" t="s">
        <v>56</v>
      </c>
      <c r="H40" s="3"/>
      <c r="I40" s="3"/>
    </row>
    <row r="41" spans="2:12" x14ac:dyDescent="0.25">
      <c r="H41" s="3"/>
      <c r="I41" s="3"/>
    </row>
    <row r="42" spans="2:12" x14ac:dyDescent="0.25">
      <c r="B42" s="17" t="s">
        <v>15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17" t="s">
        <v>16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17" t="s">
        <v>13</v>
      </c>
      <c r="C44" s="3"/>
      <c r="D44" s="3"/>
      <c r="E44" s="3"/>
      <c r="F44" s="3"/>
      <c r="G44" s="3"/>
      <c r="J44" s="3"/>
      <c r="K44" s="3"/>
      <c r="L44" s="3"/>
    </row>
    <row r="45" spans="2:12" x14ac:dyDescent="0.25">
      <c r="B45" s="17" t="s">
        <v>14</v>
      </c>
      <c r="C45" s="3"/>
      <c r="D45" s="3"/>
      <c r="E45" s="3"/>
      <c r="F45" s="3"/>
      <c r="G45" s="3"/>
      <c r="J45" s="3"/>
      <c r="K45" s="3"/>
      <c r="L45" s="3"/>
    </row>
    <row r="47" spans="2:12" x14ac:dyDescent="0.25">
      <c r="F47" s="45" t="s">
        <v>67</v>
      </c>
      <c r="G47" s="45">
        <v>12.45</v>
      </c>
    </row>
    <row r="49" spans="2:7" x14ac:dyDescent="0.25">
      <c r="B49" s="154" t="s">
        <v>57</v>
      </c>
      <c r="C49" s="46"/>
      <c r="D49" s="57" t="s">
        <v>58</v>
      </c>
      <c r="E49" s="57" t="s">
        <v>59</v>
      </c>
      <c r="F49" s="58" t="s">
        <v>60</v>
      </c>
      <c r="G49" s="57" t="s">
        <v>61</v>
      </c>
    </row>
    <row r="50" spans="2:7" x14ac:dyDescent="0.25">
      <c r="B50" s="154"/>
      <c r="C50" s="22" t="s">
        <v>62</v>
      </c>
      <c r="D50" s="4">
        <v>120</v>
      </c>
      <c r="E50" s="48">
        <v>114</v>
      </c>
      <c r="F50" s="4">
        <f>D50-E50</f>
        <v>6</v>
      </c>
      <c r="G50" s="49">
        <f>E50*$G$47</f>
        <v>1419.3</v>
      </c>
    </row>
    <row r="51" spans="2:7" x14ac:dyDescent="0.25">
      <c r="B51" s="154"/>
      <c r="C51" s="22" t="s">
        <v>63</v>
      </c>
      <c r="D51" s="4">
        <v>130</v>
      </c>
      <c r="E51" s="4">
        <v>68</v>
      </c>
      <c r="F51" s="4">
        <f>D51-E51</f>
        <v>62</v>
      </c>
      <c r="G51" s="49">
        <f>E51*$G$47</f>
        <v>846.59999999999991</v>
      </c>
    </row>
    <row r="52" spans="2:7" x14ac:dyDescent="0.25">
      <c r="B52" s="154"/>
      <c r="C52" s="22" t="s">
        <v>64</v>
      </c>
      <c r="D52" s="4">
        <v>100</v>
      </c>
      <c r="E52" s="4">
        <v>92</v>
      </c>
      <c r="F52" s="4">
        <f>D52-E52</f>
        <v>8</v>
      </c>
      <c r="G52" s="49">
        <f>E52*$G$47</f>
        <v>1145.3999999999999</v>
      </c>
    </row>
    <row r="53" spans="2:7" ht="15.75" thickBot="1" x14ac:dyDescent="0.3">
      <c r="B53" s="154"/>
      <c r="C53" s="22" t="s">
        <v>65</v>
      </c>
      <c r="D53" s="47">
        <v>125</v>
      </c>
      <c r="E53" s="47">
        <v>84</v>
      </c>
      <c r="F53" s="50">
        <f>D53-E53</f>
        <v>41</v>
      </c>
      <c r="G53" s="52">
        <f>E53*$G$47</f>
        <v>1045.8</v>
      </c>
    </row>
    <row r="54" spans="2:7" ht="15.75" thickTop="1" x14ac:dyDescent="0.25">
      <c r="B54" s="154"/>
      <c r="C54" s="59" t="s">
        <v>66</v>
      </c>
      <c r="D54" s="53">
        <f>AVERAGE(D50:D53)</f>
        <v>118.75</v>
      </c>
      <c r="E54" s="53">
        <f t="shared" ref="E54:G54" si="1">AVERAGE(E50:E53)</f>
        <v>89.5</v>
      </c>
      <c r="F54" s="54">
        <f t="shared" si="1"/>
        <v>29.25</v>
      </c>
      <c r="G54" s="51">
        <f t="shared" si="1"/>
        <v>1114.2749999999999</v>
      </c>
    </row>
    <row r="55" spans="2:7" x14ac:dyDescent="0.25">
      <c r="D55" s="158" t="s">
        <v>68</v>
      </c>
      <c r="E55" s="159"/>
      <c r="F55" s="160"/>
      <c r="G55" s="55">
        <f>SUM(G50:G53)</f>
        <v>4457.0999999999995</v>
      </c>
    </row>
  </sheetData>
  <mergeCells count="11">
    <mergeCell ref="D55:F55"/>
    <mergeCell ref="H22:I22"/>
    <mergeCell ref="H23:H24"/>
    <mergeCell ref="I23:I24"/>
    <mergeCell ref="H25:H26"/>
    <mergeCell ref="I25:I26"/>
    <mergeCell ref="H27:H28"/>
    <mergeCell ref="I27:I28"/>
    <mergeCell ref="H29:H30"/>
    <mergeCell ref="I29:I30"/>
    <mergeCell ref="B49:B5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P17"/>
  <sheetViews>
    <sheetView workbookViewId="0">
      <selection activeCell="K30" sqref="K30"/>
    </sheetView>
  </sheetViews>
  <sheetFormatPr defaultRowHeight="15" x14ac:dyDescent="0.25"/>
  <sheetData>
    <row r="3" spans="2:16" x14ac:dyDescent="0.25">
      <c r="B3" s="82"/>
      <c r="C3" s="83" t="s">
        <v>100</v>
      </c>
      <c r="D3" s="83" t="s">
        <v>101</v>
      </c>
      <c r="E3" s="83">
        <v>1</v>
      </c>
      <c r="F3" s="83">
        <v>2</v>
      </c>
      <c r="G3" s="83">
        <v>3</v>
      </c>
      <c r="H3" s="83">
        <v>4</v>
      </c>
      <c r="I3" s="83">
        <v>5</v>
      </c>
      <c r="J3" s="83">
        <v>6</v>
      </c>
      <c r="K3" s="83">
        <v>7</v>
      </c>
      <c r="L3" s="83">
        <v>8</v>
      </c>
      <c r="M3" s="83">
        <v>9</v>
      </c>
      <c r="N3" s="83">
        <v>10</v>
      </c>
      <c r="O3" s="83">
        <v>11</v>
      </c>
      <c r="P3" s="83">
        <v>12</v>
      </c>
    </row>
    <row r="4" spans="2:16" x14ac:dyDescent="0.25">
      <c r="C4" s="84">
        <v>28.592400000000001</v>
      </c>
      <c r="D4" s="85">
        <v>12</v>
      </c>
      <c r="E4" s="85"/>
      <c r="F4" s="85"/>
      <c r="G4" s="85"/>
      <c r="H4" s="86"/>
      <c r="I4" s="87"/>
      <c r="J4" s="88"/>
      <c r="K4" s="88"/>
      <c r="L4" s="88"/>
      <c r="M4" s="2"/>
      <c r="N4" s="2"/>
      <c r="O4" s="2"/>
      <c r="P4" s="2"/>
    </row>
    <row r="5" spans="2:16" x14ac:dyDescent="0.25">
      <c r="C5" s="84">
        <v>44.553600000000003</v>
      </c>
      <c r="D5" s="85">
        <v>-36</v>
      </c>
      <c r="E5" s="85"/>
      <c r="F5" s="85"/>
      <c r="G5" s="85"/>
      <c r="H5" s="86"/>
      <c r="I5" s="87"/>
      <c r="J5" s="88"/>
      <c r="K5" s="88"/>
      <c r="L5" s="88"/>
      <c r="M5" s="2"/>
      <c r="N5" s="2"/>
      <c r="O5" s="2"/>
      <c r="P5" s="2"/>
    </row>
    <row r="6" spans="2:16" x14ac:dyDescent="0.25">
      <c r="C6" s="84">
        <v>79.992400000000004</v>
      </c>
      <c r="D6" s="85">
        <v>3</v>
      </c>
      <c r="E6" s="85"/>
      <c r="F6" s="85"/>
      <c r="G6" s="85"/>
      <c r="H6" s="86"/>
      <c r="I6" s="87"/>
      <c r="J6" s="88"/>
      <c r="K6" s="88"/>
      <c r="L6" s="88"/>
      <c r="M6" s="2"/>
      <c r="N6" s="2"/>
      <c r="O6" s="2"/>
      <c r="P6" s="2"/>
    </row>
    <row r="7" spans="2:16" x14ac:dyDescent="0.25">
      <c r="C7" s="84">
        <v>76.406599999999997</v>
      </c>
      <c r="D7" s="85">
        <v>-99.33</v>
      </c>
      <c r="E7" s="85"/>
      <c r="F7" s="85"/>
      <c r="G7" s="85"/>
      <c r="H7" s="86"/>
      <c r="I7" s="87"/>
      <c r="J7" s="88"/>
      <c r="K7" s="88"/>
      <c r="L7" s="88"/>
      <c r="M7" s="2"/>
      <c r="N7" s="2"/>
      <c r="O7" s="2"/>
      <c r="P7" s="2"/>
    </row>
    <row r="8" spans="2:16" x14ac:dyDescent="0.25">
      <c r="C8" s="84">
        <v>53.932540000000003</v>
      </c>
      <c r="D8" s="85">
        <v>3.6</v>
      </c>
      <c r="E8" s="85"/>
      <c r="F8" s="85"/>
      <c r="G8" s="85"/>
      <c r="H8" s="86"/>
      <c r="I8" s="87"/>
      <c r="J8" s="88"/>
      <c r="K8" s="88"/>
      <c r="L8" s="88"/>
      <c r="M8" s="2"/>
      <c r="N8" s="2"/>
      <c r="O8" s="2"/>
      <c r="P8" s="2"/>
    </row>
    <row r="9" spans="2:16" x14ac:dyDescent="0.25">
      <c r="C9" s="84">
        <v>57.865400000000001</v>
      </c>
      <c r="D9" s="85">
        <v>12.2</v>
      </c>
      <c r="E9" s="85"/>
      <c r="F9" s="85"/>
      <c r="G9" s="85"/>
      <c r="H9" s="86"/>
      <c r="I9" s="87"/>
      <c r="J9" s="88"/>
      <c r="K9" s="88"/>
      <c r="L9" s="88"/>
      <c r="M9" s="2"/>
      <c r="N9" s="2"/>
      <c r="O9" s="2"/>
      <c r="P9" s="2"/>
    </row>
    <row r="10" spans="2:16" x14ac:dyDescent="0.25">
      <c r="C10" s="84">
        <v>114.56</v>
      </c>
      <c r="D10" s="85">
        <v>-47.98</v>
      </c>
      <c r="E10" s="85"/>
      <c r="F10" s="85"/>
      <c r="G10" s="85"/>
      <c r="H10" s="86"/>
      <c r="I10" s="87"/>
      <c r="J10" s="88"/>
      <c r="K10" s="88"/>
      <c r="L10" s="88"/>
      <c r="M10" s="2"/>
      <c r="N10" s="2"/>
      <c r="O10" s="2"/>
      <c r="P10" s="2"/>
    </row>
    <row r="11" spans="2:16" x14ac:dyDescent="0.25">
      <c r="C11" s="165" t="s">
        <v>102</v>
      </c>
      <c r="D11" s="16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C12" s="165" t="s">
        <v>103</v>
      </c>
      <c r="D12" s="16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4" spans="2:16" x14ac:dyDescent="0.25">
      <c r="B14">
        <v>1</v>
      </c>
      <c r="C14" t="s">
        <v>104</v>
      </c>
      <c r="G14">
        <v>5</v>
      </c>
      <c r="H14" t="s">
        <v>105</v>
      </c>
      <c r="L14">
        <v>9</v>
      </c>
      <c r="M14" t="s">
        <v>106</v>
      </c>
    </row>
    <row r="15" spans="2:16" x14ac:dyDescent="0.25">
      <c r="B15">
        <v>2</v>
      </c>
      <c r="C15" t="s">
        <v>107</v>
      </c>
      <c r="G15">
        <v>6</v>
      </c>
      <c r="H15" s="63" t="s">
        <v>108</v>
      </c>
      <c r="L15">
        <v>10</v>
      </c>
      <c r="M15" s="63" t="s">
        <v>109</v>
      </c>
    </row>
    <row r="16" spans="2:16" x14ac:dyDescent="0.25">
      <c r="B16">
        <v>3</v>
      </c>
      <c r="C16" t="s">
        <v>110</v>
      </c>
      <c r="G16">
        <v>7</v>
      </c>
      <c r="H16" s="63" t="s">
        <v>111</v>
      </c>
      <c r="L16">
        <v>11</v>
      </c>
      <c r="M16" s="63" t="s">
        <v>119</v>
      </c>
    </row>
    <row r="17" spans="2:13" x14ac:dyDescent="0.25">
      <c r="B17">
        <v>4</v>
      </c>
      <c r="C17" s="89" t="s">
        <v>112</v>
      </c>
      <c r="G17">
        <v>8</v>
      </c>
      <c r="H17" t="s">
        <v>113</v>
      </c>
      <c r="L17">
        <v>12</v>
      </c>
      <c r="M17" t="s">
        <v>114</v>
      </c>
    </row>
  </sheetData>
  <mergeCells count="2">
    <mergeCell ref="C11:D11"/>
    <mergeCell ref="C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P17"/>
  <sheetViews>
    <sheetView workbookViewId="0">
      <selection activeCell="G23" sqref="G23"/>
    </sheetView>
  </sheetViews>
  <sheetFormatPr defaultRowHeight="15" x14ac:dyDescent="0.25"/>
  <cols>
    <col min="5" max="5" width="10" bestFit="1" customWidth="1"/>
    <col min="10" max="10" width="11.42578125" bestFit="1" customWidth="1"/>
    <col min="12" max="12" width="12" bestFit="1" customWidth="1"/>
  </cols>
  <sheetData>
    <row r="3" spans="2:16" x14ac:dyDescent="0.25">
      <c r="B3" s="82"/>
      <c r="C3" s="83" t="s">
        <v>100</v>
      </c>
      <c r="D3" s="83" t="s">
        <v>101</v>
      </c>
      <c r="E3" s="83">
        <v>1</v>
      </c>
      <c r="F3" s="83">
        <v>2</v>
      </c>
      <c r="G3" s="83">
        <v>3</v>
      </c>
      <c r="H3" s="83">
        <v>4</v>
      </c>
      <c r="I3" s="83">
        <v>5</v>
      </c>
      <c r="J3" s="83">
        <v>6</v>
      </c>
      <c r="K3" s="83">
        <v>7</v>
      </c>
      <c r="L3" s="83">
        <v>8</v>
      </c>
      <c r="M3" s="83">
        <v>9</v>
      </c>
      <c r="N3" s="83">
        <v>10</v>
      </c>
      <c r="O3" s="83">
        <v>11</v>
      </c>
      <c r="P3" s="83">
        <v>12</v>
      </c>
    </row>
    <row r="4" spans="2:16" x14ac:dyDescent="0.25">
      <c r="C4" s="84">
        <v>28.592400000000001</v>
      </c>
      <c r="D4" s="85">
        <v>12</v>
      </c>
      <c r="E4" s="85">
        <f>ABS(D4)</f>
        <v>12</v>
      </c>
      <c r="F4" s="85">
        <f>SQRT(C4)</f>
        <v>5.3471861759246799</v>
      </c>
      <c r="G4" s="85">
        <f>LOG(C4,5)</f>
        <v>2.083423611647873</v>
      </c>
      <c r="H4" s="113">
        <f>MOD(C4,D4)</f>
        <v>4.5924000000000014</v>
      </c>
      <c r="I4" s="87">
        <f>ROUND(C4,3)</f>
        <v>28.591999999999999</v>
      </c>
      <c r="J4" s="88">
        <f>EXP(D4)</f>
        <v>162754.79141900392</v>
      </c>
      <c r="K4" s="88">
        <f>QUOTIENT(C4,D4)</f>
        <v>2</v>
      </c>
      <c r="L4" s="88">
        <f>SIN(C4)</f>
        <v>-0.31273026395537912</v>
      </c>
      <c r="M4" s="2">
        <f>COS(C4)</f>
        <v>-0.94984197738697507</v>
      </c>
      <c r="N4" s="2">
        <f>TAN(C4)</f>
        <v>0.32924451793097548</v>
      </c>
      <c r="O4" s="2">
        <f>ATAN(C4)</f>
        <v>1.5358362477380525</v>
      </c>
      <c r="P4" s="2">
        <f>C4+D4*PI()</f>
        <v>66.291511843077515</v>
      </c>
    </row>
    <row r="5" spans="2:16" x14ac:dyDescent="0.25">
      <c r="C5" s="84">
        <v>44.553600000000003</v>
      </c>
      <c r="D5" s="85">
        <v>-36</v>
      </c>
      <c r="E5" s="85">
        <f t="shared" ref="E5:E10" si="0">ABS(D5)</f>
        <v>36</v>
      </c>
      <c r="F5" s="85">
        <f t="shared" ref="F5:F10" si="1">SQRT(C5)</f>
        <v>6.6748483128832223</v>
      </c>
      <c r="G5" s="85">
        <f t="shared" ref="G5:G10" si="2">LOG(C5,5)</f>
        <v>2.3590179710572015</v>
      </c>
      <c r="H5" s="113">
        <f t="shared" ref="H5:H10" si="3">MOD(C5,D5)</f>
        <v>-27.446399999999997</v>
      </c>
      <c r="I5" s="87">
        <f t="shared" ref="I5:I10" si="4">ROUND(C5,3)</f>
        <v>44.554000000000002</v>
      </c>
      <c r="J5" s="88">
        <f t="shared" ref="J5:J10" si="5">EXP(D5)</f>
        <v>2.3195228302435691E-16</v>
      </c>
      <c r="K5" s="88">
        <f t="shared" ref="K5:K10" si="6">QUOTIENT(C5,D5)</f>
        <v>-1</v>
      </c>
      <c r="L5" s="88">
        <f t="shared" ref="L5:L10" si="7">SIN(C5)</f>
        <v>0.54072846090233284</v>
      </c>
      <c r="M5" s="2">
        <f t="shared" ref="M5:M10" si="8">COS(C5)</f>
        <v>0.84119720135661069</v>
      </c>
      <c r="N5" s="2">
        <f t="shared" ref="N5:N10" si="9">TAN(C5)</f>
        <v>0.64280820244086934</v>
      </c>
      <c r="O5" s="2">
        <f t="shared" ref="O5:O10" si="10">ATAN(C5)</f>
        <v>1.5483552193064922</v>
      </c>
      <c r="P5" s="2">
        <f t="shared" ref="P5:P10" si="11">C5+D5*PI()</f>
        <v>-68.543735529232549</v>
      </c>
    </row>
    <row r="6" spans="2:16" x14ac:dyDescent="0.25">
      <c r="C6" s="84">
        <v>79.992400000000004</v>
      </c>
      <c r="D6" s="85">
        <v>3</v>
      </c>
      <c r="E6" s="85">
        <f t="shared" si="0"/>
        <v>3</v>
      </c>
      <c r="F6" s="85">
        <f t="shared" si="1"/>
        <v>8.9438470469926976</v>
      </c>
      <c r="G6" s="85">
        <f t="shared" si="2"/>
        <v>2.7226472026708377</v>
      </c>
      <c r="H6" s="113">
        <f t="shared" si="3"/>
        <v>1.9924000000000035</v>
      </c>
      <c r="I6" s="87">
        <f t="shared" si="4"/>
        <v>79.992000000000004</v>
      </c>
      <c r="J6" s="88">
        <f t="shared" si="5"/>
        <v>20.085536923187668</v>
      </c>
      <c r="K6" s="88">
        <f t="shared" si="6"/>
        <v>26</v>
      </c>
      <c r="L6" s="88">
        <f t="shared" si="7"/>
        <v>-0.99302101558023459</v>
      </c>
      <c r="M6" s="2">
        <f t="shared" si="8"/>
        <v>-0.11793753692527018</v>
      </c>
      <c r="N6" s="2">
        <f t="shared" si="9"/>
        <v>8.419889387798996</v>
      </c>
      <c r="O6" s="2">
        <f t="shared" si="10"/>
        <v>1.5582957903482648</v>
      </c>
      <c r="P6" s="2">
        <f t="shared" si="11"/>
        <v>89.417177960769379</v>
      </c>
    </row>
    <row r="7" spans="2:16" x14ac:dyDescent="0.25">
      <c r="C7" s="84">
        <v>76.406599999999997</v>
      </c>
      <c r="D7" s="85">
        <v>-99.33</v>
      </c>
      <c r="E7" s="85">
        <f t="shared" si="0"/>
        <v>99.33</v>
      </c>
      <c r="F7" s="85">
        <f t="shared" si="1"/>
        <v>8.741086888940071</v>
      </c>
      <c r="G7" s="85">
        <f t="shared" si="2"/>
        <v>2.6941511979906179</v>
      </c>
      <c r="H7" s="113">
        <f t="shared" si="3"/>
        <v>-22.923400000000001</v>
      </c>
      <c r="I7" s="87">
        <f t="shared" si="4"/>
        <v>76.406999999999996</v>
      </c>
      <c r="J7" s="88">
        <f t="shared" si="5"/>
        <v>7.2699113079410987E-44</v>
      </c>
      <c r="K7" s="88">
        <f t="shared" si="6"/>
        <v>0</v>
      </c>
      <c r="L7" s="88">
        <f t="shared" si="7"/>
        <v>0.84596715383258725</v>
      </c>
      <c r="M7" s="2">
        <f t="shared" si="8"/>
        <v>0.53323500882480668</v>
      </c>
      <c r="N7" s="2">
        <f t="shared" si="9"/>
        <v>1.586480894600317</v>
      </c>
      <c r="O7" s="2">
        <f t="shared" si="10"/>
        <v>1.5577091993951659</v>
      </c>
      <c r="P7" s="2">
        <f t="shared" si="11"/>
        <v>-235.64779828107416</v>
      </c>
    </row>
    <row r="8" spans="2:16" x14ac:dyDescent="0.25">
      <c r="C8" s="84">
        <v>53.932540000000003</v>
      </c>
      <c r="D8" s="85">
        <v>3.6</v>
      </c>
      <c r="E8" s="85">
        <f t="shared" si="0"/>
        <v>3.6</v>
      </c>
      <c r="F8" s="85">
        <f t="shared" si="1"/>
        <v>7.343877722293584</v>
      </c>
      <c r="G8" s="85">
        <f t="shared" si="2"/>
        <v>2.4777184478642966</v>
      </c>
      <c r="H8" s="113">
        <f t="shared" si="3"/>
        <v>3.5325400000000018</v>
      </c>
      <c r="I8" s="87">
        <f t="shared" si="4"/>
        <v>53.933</v>
      </c>
      <c r="J8" s="88">
        <f t="shared" si="5"/>
        <v>36.598234443677988</v>
      </c>
      <c r="K8" s="88">
        <f t="shared" si="6"/>
        <v>14</v>
      </c>
      <c r="L8" s="88">
        <f t="shared" si="7"/>
        <v>-0.50161523005677244</v>
      </c>
      <c r="M8" s="2">
        <f t="shared" si="8"/>
        <v>-0.8650908397244137</v>
      </c>
      <c r="N8" s="2">
        <f t="shared" si="9"/>
        <v>0.57984110687909807</v>
      </c>
      <c r="O8" s="2">
        <f t="shared" si="10"/>
        <v>1.5522567693098608</v>
      </c>
      <c r="P8" s="2">
        <f t="shared" si="11"/>
        <v>65.242273552923251</v>
      </c>
    </row>
    <row r="9" spans="2:16" x14ac:dyDescent="0.25">
      <c r="C9" s="84">
        <v>57.865400000000001</v>
      </c>
      <c r="D9" s="85">
        <v>12.2</v>
      </c>
      <c r="E9" s="85">
        <f t="shared" si="0"/>
        <v>12.2</v>
      </c>
      <c r="F9" s="85">
        <f t="shared" si="1"/>
        <v>7.6069310500358815</v>
      </c>
      <c r="G9" s="85">
        <f t="shared" si="2"/>
        <v>2.5214514909619452</v>
      </c>
      <c r="H9" s="113">
        <f t="shared" si="3"/>
        <v>9.0654000000000039</v>
      </c>
      <c r="I9" s="87">
        <f t="shared" si="4"/>
        <v>57.865000000000002</v>
      </c>
      <c r="J9" s="88">
        <f t="shared" si="5"/>
        <v>198789.15114295439</v>
      </c>
      <c r="K9" s="88">
        <f t="shared" si="6"/>
        <v>4</v>
      </c>
      <c r="L9" s="88">
        <f t="shared" si="7"/>
        <v>0.96789895049839358</v>
      </c>
      <c r="M9" s="2">
        <f t="shared" si="8"/>
        <v>0.25133965390305663</v>
      </c>
      <c r="N9" s="2">
        <f t="shared" si="9"/>
        <v>3.8509599876815246</v>
      </c>
      <c r="O9" s="2">
        <f t="shared" si="10"/>
        <v>1.5535165625845917</v>
      </c>
      <c r="P9" s="2">
        <f t="shared" si="11"/>
        <v>96.192830373795474</v>
      </c>
    </row>
    <row r="10" spans="2:16" x14ac:dyDescent="0.25">
      <c r="C10" s="84">
        <v>114.56</v>
      </c>
      <c r="D10" s="85">
        <v>-47.98</v>
      </c>
      <c r="E10" s="85">
        <f t="shared" si="0"/>
        <v>47.98</v>
      </c>
      <c r="F10" s="85">
        <f t="shared" si="1"/>
        <v>10.703270528207721</v>
      </c>
      <c r="G10" s="85">
        <f t="shared" si="2"/>
        <v>2.9458102525010972</v>
      </c>
      <c r="H10" s="113">
        <f t="shared" si="3"/>
        <v>-29.379999999999988</v>
      </c>
      <c r="I10" s="87">
        <f t="shared" si="4"/>
        <v>114.56</v>
      </c>
      <c r="J10" s="88">
        <f t="shared" si="5"/>
        <v>1.4539543069703089E-21</v>
      </c>
      <c r="K10" s="88">
        <f t="shared" si="6"/>
        <v>-2</v>
      </c>
      <c r="L10" s="88">
        <f t="shared" si="7"/>
        <v>0.99415944507448195</v>
      </c>
      <c r="M10" s="2">
        <f t="shared" si="8"/>
        <v>0.10792125726286809</v>
      </c>
      <c r="N10" s="2">
        <f t="shared" si="9"/>
        <v>9.2118964353145767</v>
      </c>
      <c r="O10" s="2">
        <f t="shared" si="10"/>
        <v>1.5620674982125975</v>
      </c>
      <c r="P10" s="2">
        <f t="shared" si="11"/>
        <v>-36.173615519238268</v>
      </c>
    </row>
    <row r="11" spans="2:16" x14ac:dyDescent="0.25">
      <c r="C11" s="165" t="s">
        <v>102</v>
      </c>
      <c r="D11" s="166"/>
      <c r="E11" s="79">
        <f>SUM(E4:E10)</f>
        <v>214.10999999999996</v>
      </c>
      <c r="F11" s="79">
        <f t="shared" ref="F11:O11" si="12">SUM(F4:F10)</f>
        <v>55.361047725277857</v>
      </c>
      <c r="G11" s="79">
        <f t="shared" si="12"/>
        <v>17.804220174693867</v>
      </c>
      <c r="H11" s="79">
        <f t="shared" si="12"/>
        <v>-60.567059999999977</v>
      </c>
      <c r="I11" s="79">
        <f t="shared" si="12"/>
        <v>455.90300000000002</v>
      </c>
      <c r="J11" s="79">
        <f t="shared" si="12"/>
        <v>361600.62633332517</v>
      </c>
      <c r="K11" s="79">
        <f t="shared" si="12"/>
        <v>43</v>
      </c>
      <c r="L11" s="79">
        <f t="shared" si="12"/>
        <v>1.5413875007154094</v>
      </c>
      <c r="M11" s="79">
        <f t="shared" si="12"/>
        <v>-0.19917723268931686</v>
      </c>
      <c r="N11" s="79">
        <f t="shared" si="12"/>
        <v>24.621120532646358</v>
      </c>
      <c r="O11" s="79">
        <f t="shared" si="12"/>
        <v>10.868037286895026</v>
      </c>
      <c r="P11" s="79">
        <f>SUM(P4:P10)</f>
        <v>-23.221355598979343</v>
      </c>
    </row>
    <row r="12" spans="2:16" x14ac:dyDescent="0.25">
      <c r="C12" s="165" t="s">
        <v>103</v>
      </c>
      <c r="D12" s="166"/>
      <c r="E12" s="2">
        <f>PRODUCT(E4:E10)</f>
        <v>271273900.60108799</v>
      </c>
      <c r="F12" s="2">
        <f t="shared" ref="F12:P12" si="13">PRODUCT(F4:F10)</f>
        <v>1668429.7543995834</v>
      </c>
      <c r="G12" s="2">
        <f t="shared" si="13"/>
        <v>663.4825526934095</v>
      </c>
      <c r="H12" s="2">
        <f t="shared" si="13"/>
        <v>-5416347.4219451286</v>
      </c>
      <c r="I12" s="2">
        <f t="shared" si="13"/>
        <v>2783649046929.729</v>
      </c>
      <c r="J12" s="2">
        <f t="shared" si="13"/>
        <v>5.831074161234863E-67</v>
      </c>
      <c r="K12" s="2">
        <f t="shared" si="13"/>
        <v>0</v>
      </c>
      <c r="L12" s="2">
        <f t="shared" si="13"/>
        <v>-6.8567427683346713E-2</v>
      </c>
      <c r="M12" s="2">
        <f t="shared" si="13"/>
        <v>-1.1790972011317114E-3</v>
      </c>
      <c r="N12" s="2">
        <f t="shared" si="13"/>
        <v>58.152481082590036</v>
      </c>
      <c r="O12" s="2">
        <f t="shared" si="13"/>
        <v>21.743579682301235</v>
      </c>
      <c r="P12" s="2">
        <f t="shared" si="13"/>
        <v>-21735705799424.777</v>
      </c>
    </row>
    <row r="14" spans="2:16" x14ac:dyDescent="0.25">
      <c r="B14">
        <v>1</v>
      </c>
      <c r="C14" t="s">
        <v>104</v>
      </c>
      <c r="G14">
        <v>5</v>
      </c>
      <c r="H14" t="s">
        <v>105</v>
      </c>
      <c r="L14">
        <v>9</v>
      </c>
      <c r="M14" t="s">
        <v>106</v>
      </c>
    </row>
    <row r="15" spans="2:16" x14ac:dyDescent="0.25">
      <c r="B15">
        <v>2</v>
      </c>
      <c r="C15" t="s">
        <v>107</v>
      </c>
      <c r="G15">
        <v>6</v>
      </c>
      <c r="H15" s="63" t="s">
        <v>108</v>
      </c>
      <c r="L15">
        <v>10</v>
      </c>
      <c r="M15" s="63" t="s">
        <v>109</v>
      </c>
    </row>
    <row r="16" spans="2:16" x14ac:dyDescent="0.25">
      <c r="B16">
        <v>3</v>
      </c>
      <c r="C16" t="s">
        <v>110</v>
      </c>
      <c r="G16">
        <v>7</v>
      </c>
      <c r="H16" s="63" t="s">
        <v>111</v>
      </c>
      <c r="L16">
        <v>11</v>
      </c>
      <c r="M16" s="63" t="s">
        <v>119</v>
      </c>
    </row>
    <row r="17" spans="2:13" x14ac:dyDescent="0.25">
      <c r="B17">
        <v>4</v>
      </c>
      <c r="C17" s="89" t="s">
        <v>112</v>
      </c>
      <c r="G17">
        <v>8</v>
      </c>
      <c r="H17" t="s">
        <v>113</v>
      </c>
      <c r="L17">
        <v>12</v>
      </c>
      <c r="M17" t="s">
        <v>114</v>
      </c>
    </row>
  </sheetData>
  <mergeCells count="2">
    <mergeCell ref="C11:D11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1-formatiranje</vt:lpstr>
      <vt:lpstr>2-formule</vt:lpstr>
      <vt:lpstr>2-resenje</vt:lpstr>
      <vt:lpstr>2a-formule</vt:lpstr>
      <vt:lpstr>2a-resenje</vt:lpstr>
      <vt:lpstr>3-statisticke f-je</vt:lpstr>
      <vt:lpstr>3-resenje</vt:lpstr>
      <vt:lpstr>4-matematicke f-je</vt:lpstr>
      <vt:lpstr>4-resenje</vt:lpstr>
      <vt:lpstr>5-formule i funkcije</vt:lpstr>
      <vt:lpstr>5-resenje</vt:lpstr>
      <vt:lpstr>'4-resenje'!kol</vt:lpstr>
      <vt:lpstr>kol</vt:lpstr>
      <vt:lpstr>'2-resenje'!porez</vt:lpstr>
      <vt:lpstr>porez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2017-09-26T12:06:09Z</dcterms:created>
  <dcterms:modified xsi:type="dcterms:W3CDTF">2019-10-03T07:11:26Z</dcterms:modified>
</cp:coreProperties>
</file>